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洁净度测试\"/>
    </mc:Choice>
  </mc:AlternateContent>
  <xr:revisionPtr revIDLastSave="0" documentId="13_ncr:1_{6E25E931-070A-463D-BC41-490B4A2BEE3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总表" sheetId="15" r:id="rId1"/>
    <sheet name="S1掩模制版" sheetId="5" r:id="rId2"/>
    <sheet name="N1电子束" sheetId="1" r:id="rId3"/>
    <sheet name="S2光刻显影" sheetId="6" r:id="rId4"/>
    <sheet name="N2光刻区" sheetId="2" r:id="rId5"/>
    <sheet name="S3基片清洗" sheetId="10" r:id="rId6"/>
    <sheet name="N3热工艺区" sheetId="9" r:id="rId7"/>
    <sheet name="S4原子层沉积" sheetId="11" r:id="rId8"/>
    <sheet name="N4物理沉积" sheetId="4" r:id="rId9"/>
    <sheet name="S5表征1" sheetId="16" r:id="rId10"/>
    <sheet name="S6表征2 " sheetId="12" r:id="rId11"/>
    <sheet name="N5干法刻蚀" sheetId="7" r:id="rId12"/>
    <sheet name="S7划片减薄" sheetId="8" r:id="rId13"/>
    <sheet name="N6湿法刻蚀" sheetId="13" r:id="rId14"/>
    <sheet name="S8样品存放" sheetId="14" r:id="rId15"/>
  </sheets>
  <calcPr calcId="181029"/>
  <extLst>
    <ext uri="smNativeData">
      <pm:revision xmlns:pm="pm" day="1503627259" val="694"/>
    </ext>
  </extLst>
</workbook>
</file>

<file path=xl/calcChain.xml><?xml version="1.0" encoding="utf-8"?>
<calcChain xmlns="http://schemas.openxmlformats.org/spreadsheetml/2006/main">
  <c r="G4" i="14" l="1"/>
  <c r="E4" i="14"/>
  <c r="C4" i="14"/>
  <c r="A4" i="14"/>
  <c r="G4" i="13"/>
  <c r="E4" i="13"/>
  <c r="C4" i="13"/>
  <c r="A4" i="13"/>
  <c r="G4" i="8"/>
  <c r="E4" i="8"/>
  <c r="C4" i="8"/>
  <c r="A4" i="8"/>
  <c r="G4" i="7"/>
  <c r="E4" i="7"/>
  <c r="C4" i="7"/>
  <c r="A4" i="7"/>
  <c r="G4" i="12"/>
  <c r="E4" i="12"/>
  <c r="C4" i="12"/>
  <c r="A4" i="12"/>
  <c r="G4" i="16"/>
  <c r="E4" i="16"/>
  <c r="C4" i="16"/>
  <c r="A4" i="16"/>
  <c r="G4" i="4"/>
  <c r="E4" i="4"/>
  <c r="C4" i="4"/>
  <c r="A4" i="4"/>
  <c r="G4" i="11"/>
  <c r="E4" i="11"/>
  <c r="C4" i="11"/>
  <c r="A4" i="11"/>
  <c r="G4" i="9"/>
  <c r="E4" i="9"/>
  <c r="C4" i="9"/>
  <c r="A4" i="9"/>
  <c r="G4" i="10"/>
  <c r="E4" i="10"/>
  <c r="C4" i="10"/>
  <c r="A4" i="10"/>
  <c r="G4" i="2"/>
  <c r="E4" i="2"/>
  <c r="C4" i="2"/>
  <c r="A4" i="2"/>
  <c r="G4" i="6"/>
  <c r="E4" i="6"/>
  <c r="C4" i="6"/>
  <c r="A4" i="6"/>
  <c r="E4" i="1"/>
  <c r="C4" i="1"/>
  <c r="A4" i="1"/>
  <c r="E4" i="5"/>
  <c r="C4" i="5"/>
  <c r="A4" i="5"/>
  <c r="G4" i="1"/>
  <c r="G4" i="5"/>
</calcChain>
</file>

<file path=xl/sharedStrings.xml><?xml version="1.0" encoding="utf-8"?>
<sst xmlns="http://schemas.openxmlformats.org/spreadsheetml/2006/main" count="282" uniqueCount="40">
  <si>
    <r>
      <t>100级的洁净室≥0.5um的颗粒(Particles/m</t>
    </r>
    <r>
      <rPr>
        <vertAlign val="superscript"/>
        <sz val="10"/>
        <rFont val="Arial"/>
        <family val="2"/>
      </rPr>
      <t>3</t>
    </r>
    <r>
      <rPr>
        <sz val="10"/>
        <rFont val="Arial"/>
        <family val="2"/>
      </rPr>
      <t>)</t>
    </r>
  </si>
  <si>
    <t>S1掩模制版</t>
  </si>
  <si>
    <t>N1电子束</t>
  </si>
  <si>
    <t>S2光刻显影</t>
  </si>
  <si>
    <t>N2光刻区</t>
  </si>
  <si>
    <t>S3基片清洗</t>
  </si>
  <si>
    <t>N3热工艺区</t>
  </si>
  <si>
    <t>S4原子层沉积</t>
  </si>
  <si>
    <t>≥0.5（um)</t>
  </si>
  <si>
    <t>≥0.5(um)</t>
  </si>
  <si>
    <t>≥0.5(um)</t>
  </si>
  <si>
    <t>≥0.5(um)</t>
  </si>
  <si>
    <t>实测值</t>
  </si>
  <si>
    <t>标准值</t>
  </si>
  <si>
    <r>
      <t>1000级的洁净室≥0.5um的颗粒(Particles/m</t>
    </r>
    <r>
      <rPr>
        <vertAlign val="superscript"/>
        <sz val="10"/>
        <rFont val="Arial"/>
        <family val="2"/>
      </rPr>
      <t>3</t>
    </r>
    <r>
      <rPr>
        <sz val="10"/>
        <rFont val="Arial"/>
        <family val="2"/>
      </rPr>
      <t>)</t>
    </r>
  </si>
  <si>
    <t>N4物理沉积</t>
  </si>
  <si>
    <t>S5表征1</t>
  </si>
  <si>
    <t>S6表征2</t>
  </si>
  <si>
    <t>N5干法刻蚀</t>
  </si>
  <si>
    <t>S7划片减薄</t>
  </si>
  <si>
    <t>N6湿法刻蚀</t>
  </si>
  <si>
    <t>S8样品存放</t>
  </si>
  <si>
    <t>≥0.1（um)</t>
  </si>
  <si>
    <t>≥0.2(um)</t>
  </si>
  <si>
    <t>≥0.3(um)</t>
  </si>
  <si>
    <t>≥5(um)</t>
  </si>
  <si>
    <r>
      <t>2023-04-06掩模制版100级的洁净室(Particles/m</t>
    </r>
    <r>
      <rPr>
        <vertAlign val="superscript"/>
        <sz val="10"/>
        <rFont val="Arial"/>
        <family val="2"/>
      </rPr>
      <t>3</t>
    </r>
    <r>
      <rPr>
        <sz val="10"/>
        <rFont val="Arial"/>
        <family val="2"/>
      </rPr>
      <t>)</t>
    </r>
    <phoneticPr fontId="4" type="noConversion"/>
  </si>
  <si>
    <t>2023-04-06电子束100级的洁净室(Particles/m 3)</t>
    <phoneticPr fontId="4" type="noConversion"/>
  </si>
  <si>
    <t>2023-04-06光刻显影100级的洁净室(Particles/m 3)</t>
    <phoneticPr fontId="4" type="noConversion"/>
  </si>
  <si>
    <t>2023-04-06光刻区100级的洁净室(Particles/m 3)</t>
    <phoneticPr fontId="4" type="noConversion"/>
  </si>
  <si>
    <t>2023-04-06基片清洗100级的洁净室(Particles/m 3)</t>
    <phoneticPr fontId="4" type="noConversion"/>
  </si>
  <si>
    <t>2023-04-06热工艺区100级的洁净室(Particles/m 3)</t>
    <phoneticPr fontId="4" type="noConversion"/>
  </si>
  <si>
    <t>2023-04-06原子层沉积100级的洁净室(Particles/m 3)</t>
    <phoneticPr fontId="4" type="noConversion"/>
  </si>
  <si>
    <t>2023-04-06物理沉积1000级的洁净室(Particles/m 3)</t>
    <phoneticPr fontId="4" type="noConversion"/>
  </si>
  <si>
    <t>2023-04-06表征1 1000级的洁净室(Particles/m 3)</t>
    <phoneticPr fontId="4" type="noConversion"/>
  </si>
  <si>
    <t>2023-04-06表征2 1000级的洁净室(Particles/m 3)</t>
    <phoneticPr fontId="4" type="noConversion"/>
  </si>
  <si>
    <t>2023-04-06干法刻蚀1000级的洁净室(Particles/m 3)</t>
    <phoneticPr fontId="4" type="noConversion"/>
  </si>
  <si>
    <t>2023-04-06划片减薄1000级的洁净室(Particles/m 3)</t>
    <phoneticPr fontId="4" type="noConversion"/>
  </si>
  <si>
    <t>2023-04-06湿法刻蚀1000级的洁净室(Particles/m 3)</t>
    <phoneticPr fontId="4" type="noConversion"/>
  </si>
  <si>
    <t>2023-04-06样品存放1000级的洁净室(Particles/m 3)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</si>
</sst>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5" x14ac:knownFonts="1">
    <font>
      <sz val="10"/>
      <name val="Arial"/>
      <family val="2"/>
    </font>
    <font>
      <sz val="10"/>
      <name val="Arial"/>
      <family val="2"/>
    </font>
    <font>
      <sz val="11"/>
      <name val="宋体"/>
      <family val="3"/>
      <charset val="134"/>
    </font>
    <font>
      <vertAlign val="superscript"/>
      <sz val="10"/>
      <name val="Arial"/>
      <family val="2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1" fillId="0" borderId="0" xfId="0" applyNumberFormat="1" applyFont="1" applyFill="1" applyBorder="1" applyAlignment="1" applyProtection="1"/>
    <xf numFmtId="0" fontId="2" fillId="0" borderId="0" xfId="0" applyNumberFormat="1" applyFont="1" applyFill="1" applyBorder="1" applyAlignment="1" applyProtection="1"/>
    <xf numFmtId="176" fontId="2" fillId="0" borderId="0" xfId="0" applyNumberFormat="1" applyFont="1" applyFill="1" applyBorder="1" applyAlignment="1" applyProtection="1"/>
    <xf numFmtId="0" fontId="2" fillId="0" borderId="0" xfId="0" applyNumberFormat="1" applyFont="1" applyFill="1" applyBorder="1" applyAlignment="1" applyProtection="1">
      <alignment horizontal="center"/>
    </xf>
    <xf numFmtId="0" fontId="2" fillId="0" borderId="0" xfId="0" applyNumberFormat="1" applyFont="1" applyFill="1" applyBorder="1" applyAlignment="1" applyProtection="1">
      <alignment horizontal="center"/>
    </xf>
  </cellXfs>
  <cellStyles count="1">
    <cellStyle name="常规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 algn="ctr">
              <a:defRPr lang="zh-CN" sz="1400" b="0" i="0" u="none" strike="noStrike" kern="100" baseline="0">
                <a:solidFill>
                  <a:srgbClr val="000000"/>
                </a:solidFill>
                <a:latin typeface="Calibri" pitchFamily="2" charset="0"/>
                <a:ea typeface="Calibri" pitchFamily="2" charset="0"/>
                <a:cs typeface="Calibri" pitchFamily="2" charset="0"/>
              </a:defRPr>
            </a:pPr>
            <a:r>
              <a:rPr lang="zh-CN" sz="1400" b="0" i="0" u="none" strike="noStrike" kern="100" baseline="0">
                <a:solidFill>
                  <a:srgbClr val="000000"/>
                </a:solidFill>
                <a:latin typeface="Calibri" pitchFamily="2" charset="0"/>
                <a:ea typeface="Calibri" pitchFamily="2" charset="0"/>
                <a:cs typeface="Calibri" pitchFamily="2" charset="0"/>
              </a:rPr>
              <a:t>20</a:t>
            </a:r>
            <a:r>
              <a:rPr lang="en-US" altLang="zh-CN" sz="1400" b="0" i="0" u="none" strike="noStrike" kern="100" baseline="0">
                <a:solidFill>
                  <a:srgbClr val="000000"/>
                </a:solidFill>
                <a:latin typeface="Calibri" pitchFamily="2" charset="0"/>
                <a:ea typeface="Calibri" pitchFamily="2" charset="0"/>
                <a:cs typeface="Calibri" pitchFamily="2" charset="0"/>
              </a:rPr>
              <a:t>23-04-06</a:t>
            </a:r>
            <a:r>
              <a:rPr lang="zh-CN" sz="1400" b="0" i="0" u="none" strike="noStrike" kern="100" baseline="0">
                <a:solidFill>
                  <a:srgbClr val="000000"/>
                </a:solidFill>
                <a:latin typeface="Calibri" pitchFamily="2" charset="0"/>
                <a:ea typeface="Calibri" pitchFamily="2" charset="0"/>
                <a:cs typeface="Calibri" pitchFamily="2" charset="0"/>
              </a:rPr>
              <a:t>微纳研究与制造中心100级的洁净室洁净度测试值</a:t>
            </a:r>
          </a:p>
        </c:rich>
      </c:tx>
      <c:layout>
        <c:manualLayout>
          <c:xMode val="edge"/>
          <c:yMode val="edge"/>
          <c:x val="0.25098382863432395"/>
          <c:y val="2.5605188293312715E-2"/>
          <c:w val="0.58674999999999999"/>
          <c:h val="7.0999999999999994E-2"/>
        </c:manualLayout>
      </c:layout>
      <c:overlay val="0"/>
      <c:spPr>
        <a:noFill/>
        <a:ln w="9525" cap="flat">
          <a:noFill/>
          <a:prstDash val="solid"/>
          <a:miter lim="800000"/>
          <a:headEnd type="none" w="med" len="med"/>
          <a:tailEnd type="none" w="med" len="med"/>
        </a:ln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4F81BD"/>
            </a:solidFill>
            <a:ln w="9525" cap="flat">
              <a:noFill/>
              <a:prstDash val="solid"/>
              <a:miter lim="800000"/>
              <a:headEnd type="none" w="med" len="med"/>
              <a:tailEnd type="none" w="med" len="med"/>
            </a:ln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3D9-44DA-8F54-61386EC36C6F}"/>
              </c:ext>
            </c:extLst>
          </c:dPt>
          <c:dPt>
            <c:idx val="1"/>
            <c:invertIfNegative val="0"/>
            <c:bubble3D val="0"/>
            <c:spPr>
              <a:solidFill>
                <a:srgbClr val="FF0000"/>
              </a:solidFill>
              <a:ln w="9525" cap="flat">
                <a:noFill/>
                <a:prstDash val="solid"/>
                <a:miter lim="800000"/>
                <a:headEnd type="none" w="med" len="med"/>
                <a:tailEnd type="none" w="med" len="med"/>
              </a:ln>
            </c:spPr>
            <c:extLst>
              <c:ext xmlns:c16="http://schemas.microsoft.com/office/drawing/2014/chart" uri="{C3380CC4-5D6E-409C-BE32-E72D297353CC}">
                <c16:uniqueId val="{00000003-63D9-44DA-8F54-61386EC36C6F}"/>
              </c:ext>
            </c:extLst>
          </c:dPt>
          <c:dPt>
            <c:idx val="3"/>
            <c:invertIfNegative val="0"/>
            <c:bubble3D val="0"/>
            <c:spPr>
              <a:solidFill>
                <a:srgbClr val="FF0000"/>
              </a:solidFill>
              <a:ln w="9525" cap="flat">
                <a:noFill/>
                <a:prstDash val="solid"/>
                <a:miter lim="800000"/>
                <a:headEnd type="none" w="med" len="med"/>
                <a:tailEnd type="none" w="med" len="med"/>
              </a:ln>
            </c:spPr>
            <c:extLst>
              <c:ext xmlns:c16="http://schemas.microsoft.com/office/drawing/2014/chart" uri="{C3380CC4-5D6E-409C-BE32-E72D297353CC}">
                <c16:uniqueId val="{00000005-63D9-44DA-8F54-61386EC36C6F}"/>
              </c:ext>
            </c:extLst>
          </c:dPt>
          <c:dPt>
            <c:idx val="5"/>
            <c:invertIfNegative val="0"/>
            <c:bubble3D val="0"/>
            <c:spPr>
              <a:solidFill>
                <a:srgbClr val="FF0000"/>
              </a:solidFill>
              <a:ln w="9525" cap="flat">
                <a:noFill/>
                <a:prstDash val="solid"/>
                <a:miter lim="800000"/>
                <a:headEnd type="none" w="med" len="med"/>
                <a:tailEnd type="none" w="med" len="med"/>
              </a:ln>
            </c:spPr>
            <c:extLst>
              <c:ext xmlns:c16="http://schemas.microsoft.com/office/drawing/2014/chart" uri="{C3380CC4-5D6E-409C-BE32-E72D297353CC}">
                <c16:uniqueId val="{00000007-63D9-44DA-8F54-61386EC36C6F}"/>
              </c:ext>
            </c:extLst>
          </c:dPt>
          <c:dPt>
            <c:idx val="7"/>
            <c:invertIfNegative val="0"/>
            <c:bubble3D val="0"/>
            <c:spPr>
              <a:solidFill>
                <a:srgbClr val="FF0000"/>
              </a:solidFill>
              <a:ln w="9525" cap="flat">
                <a:noFill/>
                <a:prstDash val="solid"/>
                <a:miter lim="800000"/>
                <a:headEnd type="none" w="med" len="med"/>
                <a:tailEnd type="none" w="med" len="med"/>
              </a:ln>
            </c:spPr>
            <c:extLst>
              <c:ext xmlns:c16="http://schemas.microsoft.com/office/drawing/2014/chart" uri="{C3380CC4-5D6E-409C-BE32-E72D297353CC}">
                <c16:uniqueId val="{00000009-63D9-44DA-8F54-61386EC36C6F}"/>
              </c:ext>
            </c:extLst>
          </c:dPt>
          <c:dPt>
            <c:idx val="9"/>
            <c:invertIfNegative val="0"/>
            <c:bubble3D val="0"/>
            <c:spPr>
              <a:solidFill>
                <a:srgbClr val="FF0000"/>
              </a:solidFill>
              <a:ln w="9525" cap="flat">
                <a:noFill/>
                <a:prstDash val="solid"/>
                <a:miter lim="800000"/>
                <a:headEnd type="none" w="med" len="med"/>
                <a:tailEnd type="none" w="med" len="med"/>
              </a:ln>
            </c:spPr>
            <c:extLst>
              <c:ext xmlns:c16="http://schemas.microsoft.com/office/drawing/2014/chart" uri="{C3380CC4-5D6E-409C-BE32-E72D297353CC}">
                <c16:uniqueId val="{0000000B-63D9-44DA-8F54-61386EC36C6F}"/>
              </c:ext>
            </c:extLst>
          </c:dPt>
          <c:dPt>
            <c:idx val="11"/>
            <c:invertIfNegative val="0"/>
            <c:bubble3D val="0"/>
            <c:spPr>
              <a:solidFill>
                <a:srgbClr val="FF0000"/>
              </a:solidFill>
              <a:ln w="9525" cap="flat">
                <a:noFill/>
                <a:prstDash val="solid"/>
                <a:miter lim="800000"/>
                <a:headEnd type="none" w="med" len="med"/>
                <a:tailEnd type="none" w="med" len="med"/>
              </a:ln>
            </c:spPr>
            <c:extLst>
              <c:ext xmlns:c16="http://schemas.microsoft.com/office/drawing/2014/chart" uri="{C3380CC4-5D6E-409C-BE32-E72D297353CC}">
                <c16:uniqueId val="{0000000D-63D9-44DA-8F54-61386EC36C6F}"/>
              </c:ext>
            </c:extLst>
          </c:dPt>
          <c:dPt>
            <c:idx val="13"/>
            <c:invertIfNegative val="0"/>
            <c:bubble3D val="0"/>
            <c:spPr>
              <a:solidFill>
                <a:srgbClr val="FF0000"/>
              </a:solidFill>
              <a:ln w="9525" cap="flat">
                <a:noFill/>
                <a:prstDash val="solid"/>
                <a:miter lim="800000"/>
                <a:headEnd type="none" w="med" len="med"/>
                <a:tailEnd type="none" w="med" len="med"/>
              </a:ln>
            </c:spPr>
            <c:extLst>
              <c:ext xmlns:c16="http://schemas.microsoft.com/office/drawing/2014/chart" uri="{C3380CC4-5D6E-409C-BE32-E72D297353CC}">
                <c16:uniqueId val="{0000000F-63D9-44DA-8F54-61386EC36C6F}"/>
              </c:ext>
            </c:extLst>
          </c:dPt>
          <c:dLbls>
            <c:spPr>
              <a:noFill/>
              <a:ln w="9525" cap="flat">
                <a:solidFill>
                  <a:srgbClr val="A5A5A5"/>
                </a:solidFill>
                <a:prstDash val="solid"/>
                <a:miter lim="800000"/>
                <a:headEnd type="none" w="med" len="med"/>
                <a:tailEnd type="none" w="med" len="med"/>
              </a:ln>
            </c:spPr>
            <c:txPr>
              <a:bodyPr/>
              <a:lstStyle/>
              <a:p>
                <a:pPr>
                  <a:defRPr lang="zh-CN" sz="900" b="0" i="0" u="none" strike="noStrike" kern="100" baseline="0">
                    <a:solidFill>
                      <a:srgbClr val="000000"/>
                    </a:solidFill>
                    <a:latin typeface="Calibri" pitchFamily="2" charset="0"/>
                    <a:ea typeface="Calibri" pitchFamily="2" charset="0"/>
                    <a:cs typeface="Calibri" pitchFamily="2" charset="0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总表!$A$2:$N$4</c:f>
              <c:multiLvlStrCache>
                <c:ptCount val="14"/>
                <c:lvl>
                  <c:pt idx="0">
                    <c:v>实测值</c:v>
                  </c:pt>
                  <c:pt idx="1">
                    <c:v>标准值</c:v>
                  </c:pt>
                  <c:pt idx="2">
                    <c:v>实测值</c:v>
                  </c:pt>
                  <c:pt idx="3">
                    <c:v>标准值</c:v>
                  </c:pt>
                  <c:pt idx="4">
                    <c:v>实测值</c:v>
                  </c:pt>
                  <c:pt idx="5">
                    <c:v>标准值</c:v>
                  </c:pt>
                  <c:pt idx="6">
                    <c:v>实测值</c:v>
                  </c:pt>
                  <c:pt idx="7">
                    <c:v>标准值</c:v>
                  </c:pt>
                  <c:pt idx="8">
                    <c:v>实测值</c:v>
                  </c:pt>
                  <c:pt idx="9">
                    <c:v>标准值</c:v>
                  </c:pt>
                  <c:pt idx="10">
                    <c:v>实测值</c:v>
                  </c:pt>
                  <c:pt idx="11">
                    <c:v>标准值</c:v>
                  </c:pt>
                  <c:pt idx="12">
                    <c:v>实测值</c:v>
                  </c:pt>
                  <c:pt idx="13">
                    <c:v>标准值</c:v>
                  </c:pt>
                </c:lvl>
                <c:lvl>
                  <c:pt idx="0">
                    <c:v>≥0.5（um)</c:v>
                  </c:pt>
                  <c:pt idx="2">
                    <c:v>≥0.5(um)</c:v>
                  </c:pt>
                  <c:pt idx="4">
                    <c:v>≥0.5(um)</c:v>
                  </c:pt>
                  <c:pt idx="6">
                    <c:v>≥0.5(um)</c:v>
                  </c:pt>
                  <c:pt idx="8">
                    <c:v>≥0.5(um)</c:v>
                  </c:pt>
                  <c:pt idx="10">
                    <c:v>≥0.5(um)</c:v>
                  </c:pt>
                  <c:pt idx="12">
                    <c:v>≥0.5(um)</c:v>
                  </c:pt>
                </c:lvl>
                <c:lvl>
                  <c:pt idx="0">
                    <c:v>S1掩模制版</c:v>
                  </c:pt>
                  <c:pt idx="2">
                    <c:v>N1电子束</c:v>
                  </c:pt>
                  <c:pt idx="4">
                    <c:v>S2光刻显影</c:v>
                  </c:pt>
                  <c:pt idx="6">
                    <c:v>N2光刻区</c:v>
                  </c:pt>
                  <c:pt idx="8">
                    <c:v>S3基片清洗</c:v>
                  </c:pt>
                  <c:pt idx="10">
                    <c:v>N3热工艺区</c:v>
                  </c:pt>
                  <c:pt idx="12">
                    <c:v>S4原子层沉积</c:v>
                  </c:pt>
                </c:lvl>
              </c:multiLvlStrCache>
            </c:multiLvlStrRef>
          </c:cat>
          <c:val>
            <c:numRef>
              <c:f>总表!$A$5:$N$5</c:f>
              <c:numCache>
                <c:formatCode>General</c:formatCode>
                <c:ptCount val="14"/>
                <c:pt idx="0" formatCode="0_ ">
                  <c:v>177</c:v>
                </c:pt>
                <c:pt idx="1">
                  <c:v>3530</c:v>
                </c:pt>
                <c:pt idx="2" formatCode="0_ ">
                  <c:v>35</c:v>
                </c:pt>
                <c:pt idx="3">
                  <c:v>3530</c:v>
                </c:pt>
                <c:pt idx="4" formatCode="0_ ">
                  <c:v>847</c:v>
                </c:pt>
                <c:pt idx="5">
                  <c:v>3530</c:v>
                </c:pt>
                <c:pt idx="6" formatCode="0_ ">
                  <c:v>812</c:v>
                </c:pt>
                <c:pt idx="7">
                  <c:v>3530</c:v>
                </c:pt>
                <c:pt idx="8">
                  <c:v>353</c:v>
                </c:pt>
                <c:pt idx="9">
                  <c:v>3530</c:v>
                </c:pt>
                <c:pt idx="10">
                  <c:v>1447</c:v>
                </c:pt>
                <c:pt idx="11">
                  <c:v>3530</c:v>
                </c:pt>
                <c:pt idx="12">
                  <c:v>318</c:v>
                </c:pt>
                <c:pt idx="13">
                  <c:v>3530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63D9-44DA-8F54-61386EC36C6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09169896"/>
        <c:axId val="411707872"/>
      </c:barChart>
      <c:catAx>
        <c:axId val="409169896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ln w="9525" cap="flat">
            <a:solidFill>
              <a:srgbClr val="D8D8D8"/>
            </a:solidFill>
            <a:prstDash val="solid"/>
            <a:miter lim="800000"/>
            <a:headEnd type="none" w="med" len="med"/>
            <a:tailEnd type="none" w="med" len="med"/>
          </a:ln>
        </c:spPr>
        <c:txPr>
          <a:bodyPr rot="16200000"/>
          <a:lstStyle/>
          <a:p>
            <a:pPr>
              <a:defRPr lang="zh-CN" sz="900" b="0" i="0" u="none" strike="noStrike" kern="100" baseline="0">
                <a:solidFill>
                  <a:srgbClr val="000000"/>
                </a:solidFill>
                <a:latin typeface="Calibri" pitchFamily="2" charset="0"/>
                <a:ea typeface="Calibri" pitchFamily="2" charset="0"/>
                <a:cs typeface="Calibri" pitchFamily="2" charset="0"/>
              </a:defRPr>
            </a:pPr>
            <a:endParaRPr lang="zh-CN"/>
          </a:p>
        </c:txPr>
        <c:crossAx val="411707872"/>
        <c:crossesAt val="0"/>
        <c:auto val="1"/>
        <c:lblAlgn val="ctr"/>
        <c:lblOffset val="100"/>
        <c:noMultiLvlLbl val="0"/>
      </c:catAx>
      <c:valAx>
        <c:axId val="411707872"/>
        <c:scaling>
          <c:orientation val="minMax"/>
        </c:scaling>
        <c:delete val="1"/>
        <c:axPos val="l"/>
        <c:majorGridlines>
          <c:spPr>
            <a:ln w="9525" cap="flat">
              <a:solidFill>
                <a:srgbClr val="D8D8D8"/>
              </a:solidFill>
              <a:prstDash val="solid"/>
              <a:miter lim="800000"/>
              <a:headEnd type="none" w="med" len="med"/>
              <a:tailEnd type="none" w="med" len="med"/>
            </a:ln>
          </c:spPr>
        </c:majorGridlines>
        <c:minorGridlines>
          <c:spPr>
            <a:ln w="9525" cap="flat">
              <a:solidFill>
                <a:srgbClr val="F2F2F2"/>
              </a:solidFill>
              <a:prstDash val="solid"/>
              <a:miter lim="800000"/>
              <a:headEnd type="none" w="med" len="med"/>
              <a:tailEnd type="none" w="med" len="med"/>
            </a:ln>
          </c:spPr>
        </c:minorGridlines>
        <c:numFmt formatCode="0_ " sourceLinked="1"/>
        <c:majorTickMark val="none"/>
        <c:minorTickMark val="none"/>
        <c:tickLblPos val="nextTo"/>
        <c:crossAx val="409169896"/>
        <c:crosses val="autoZero"/>
        <c:crossBetween val="between"/>
        <c:minorUnit val="10"/>
      </c:valAx>
      <c:spPr>
        <a:noFill/>
        <a:ln w="9525" cap="flat">
          <a:solidFill>
            <a:srgbClr val="4F81BD"/>
          </a:solidFill>
          <a:prstDash val="solid"/>
          <a:miter lim="800000"/>
          <a:headEnd type="none" w="med" len="med"/>
          <a:tailEnd type="none" w="med" len="med"/>
        </a:ln>
      </c:spPr>
    </c:plotArea>
    <c:plotVisOnly val="1"/>
    <c:dispBlanksAs val="gap"/>
    <c:showDLblsOverMax val="0"/>
  </c:chart>
  <c:spPr>
    <a:solidFill>
      <a:srgbClr val="FFFFFF"/>
    </a:solidFill>
    <a:ln w="9525" cap="flat">
      <a:solidFill>
        <a:srgbClr val="D8D8D8"/>
      </a:solidFill>
      <a:prstDash val="solid"/>
      <a:miter lim="800000"/>
      <a:headEnd type="none" w="med" len="med"/>
      <a:tailEnd type="none" w="med" len="med"/>
    </a:ln>
  </c:spPr>
  <c:txPr>
    <a:bodyPr rot="0" anchor="ctr" anchorCtr="1"/>
    <a:lstStyle/>
    <a:p>
      <a:pPr>
        <a:defRPr lang="zh-CN" sz="1000" b="0" i="0" u="none" strike="noStrike" kern="100" baseline="0">
          <a:solidFill>
            <a:srgbClr val="000000"/>
          </a:solidFill>
          <a:latin typeface="Arial" pitchFamily="2" charset="0"/>
          <a:ea typeface="Arial" pitchFamily="2" charset="0"/>
          <a:cs typeface="Arial" pitchFamily="2" charset="0"/>
        </a:defRPr>
      </a:pPr>
      <a:endParaRPr lang="zh-CN"/>
    </a:p>
  </c:txPr>
  <c:printSettings>
    <c:headerFooter/>
    <c:pageMargins b="0.75" l="0.7" r="0.7" t="0.75" header="0.3" footer="0.3"/>
    <c:pageSetup/>
  </c:printSettings>
  <c:extLst>
    <c:ext uri="smNativeData">
      <pm:smNativeData xmlns:pm="pm" val="SMDATA_1_+4efWQAAAAABAAAA2NjYAAEAAAAAAAAAAAAAAAEAAAD///8AAAAAAAEBAAAAAAAAAP///wAAAAAAAAAAAAAAAAAAAAAAAAAAAAAAAAAAAAAAAAAAAHgAAAABAAAAQAAAAAAAAAAAAAAAWgAAAAAAAAAAAAAAAAAAAAAAAAAAAAAAAAAAAAAAAAAAAAAAAAAAAAAAAAAAAAAAAAAAAAAAAAAAAAAAAAAAAAAAAAAAAAAAAAAAAAAAAAAAAAAAAAAAAAAAAAAAAAAAADwAAAA8AAAAPAAAAAAAAAAAAAAAoA8AAKAPAAAAAAAAAAAAAAAAAAAAAAAAAAAAAAAAAAAAAAAAAAAAAAEAAADIAASAMjIAAAAAQQByAGkAYQBsAAAAAAAAAAAAAAAAAAAAAAAAAAAAAAAAAAAAAAAAAAAAAAAAAAAAAAAAAAAAAAAAAAAAAAAAAAEAAAAAAAAAAAAAAAIAAAAAAAAASDMAAJ4ZAADIAAAAAAAAAAAAAAAAAAEAAAAAAAAAAAAAAAAAAAD///8AAAAAAAAAAAAAAAAAAAAAAAAAAAAAAAAAAAA8AAAAPAAAADwAAADuBAAATQAAACsJAAAcAQAAAQAAABoeAADSAQAAlwUAAH4AAAC0AQAATAAAACEAAAAyADAAMQA3AC0AMAA4AC0AMgA0AK5fs34UeHZ6Dk42UiCQLU7DXzEAMAAwAKd+hHYBbcBRpFsBbcBRpl5LbdWLPFAHAAAAGAEEgDIyAAAAAEMAYQBsAGkAYgByAGkAAAAAAAAAAAAAAAAAAAAAAAAAAAAAAAAAAAAAAAAAAAAAAAAAAAAAAAAAAAAAAAAAAAABAAAAAAAAAAAAAAACAAAAAAAAAEgzAACeGQAAGAEBAAAAAQAAAAAAAAAAAAAAAAAAAAEAAAABAAAA////AAAAAAAAAAAAAAAAAAAAAAAAAAAAAAAAAAAAPAAAADwAAAA8AAAAoA8AAHIIAAAAAAAAAAAAAAAAAAAAAAAAAAAAAAAAAAAAAAAAoA8AAHIIAAAAAAAAAwAAAP/////IAASAMjIAAAAAQQByAGkAYQBsAAAAAAAAAAAAAAAAAAAAAAAAAAAAAAAAAAAAAAAAAAAAAAAAAAAAAAAAAAAAAAAAAAAAAAAAAAEAAAAAAAAAAAAAAAIAAAAAAAAASDMAAJ4ZAADIAAAAAAABAAAAT4G9AAEAAAAAAAAAAAAAAAAAAADAwMAAAAAAAAAAAAAAAAAAAAAAAAAAAAAAAAAAAAA8AAAAPAAAADwAAABvAQAAEAIAAJANAADkCQAAAAAAAAAAAAAAAAAAAAAAAAAAAABvAQAAEAIAAAAAAAAUAAAADwAAAB4AAABkAAAAZAAAAAEAAAAAAAAAAAAAAA8AAABkAAAAAAAAADIAAAAAAAAAAAAAAAQAAAAKAAAAAAAAAAAAAAAAAAAASwAAAGQAAAD/////AAAAAAAAAAABAAAAAAAAAAAAAAD/////AAAAAAAAAAAAAAAAAAAAAAAAAAAuAAAAHwAAAAAAAAAEAAAADQAAAAQAAAAMADtgaIghACQAQQAkADUAOgAkAE4AJAA1AA4AAAAAAAAAAgAAAAAAAAAA+IRAMJOQBQEJAAAAEAAAAAIAAAAAAAAAAJSrQAAAAAAAAgAAAAAAAAAAAAAAoJKQBQEJAAAAEAAAAAIAAAAAAAAAAJSrQAAAAAAAAgAAAAAAAAAA2INAAJOQBQEJAAAAEAAAAAIAAAAAAAAAAJSrQAAAAAAAAgAAAAAAAAAALJdAGJOQBQEJAAAAEAAAAAIAAAAAAAAAAJSrQAAAAAAAAgAAAAAAAAAAQHhAAAAAAAACAAAAAAAAAACUq0AAAAAAAAIAAAAAAAAAAIBaQAAAAAAAAgAAAAAAAAAAlKtAAAAAAAACAAAAAAAAAACgcUAAAAAAAAIAAAAAAAAAAJSrQAAAAAAAAAAAAC4AAAAfAAAAAAAAAAEAAAANAAAAAwAAAAwAO2BoiCEAJABBACQAMgA6ACQATgAkADQAKgAAAAEAAAADAAAAYJOQBQAAAAAAAAAABgAAAFMAMQCpYyFqNlJIcgADAAAAiOONBQAAAAAAAAAACAAAAGUiMAAuADUACP91AG0AKQAAAwAAALiSkAUAAAAAAAAAAAMAAACeW0ttPFAAAAAAAAAAAAAAAAAAAAAAAAAAAAAAAAAAAAAAAAAAAAAAAAMAAABIk5AFAAAAAAAAAAADAAAAB2jGUTxQAAMAAADQkpAFAAAAAAAAAAAFAAAATgAxADV1UFtfZwADAAAA2OONBQAAAAAAAAAACAAAAGUiMAAuADUAKAB1AG0AKQAAAwAAAECSkAUAAAAAAAAAAAMAAACeW0ttPFAAAAAAAAAAAAAAAAAAAAAAAAAAAAAAAAAAAAAAAAAAAAAAAAMAAACQk5AFAAAAAAAAAAADAAAAB2jGUTxQAAMAAADIkZAFAAAAAAAAAAAGAAAAUwAyAElRO1I+ZnFfAAMAAADo4o0FAAAAAAAAAAAIAAAAZSIwAC4ANQAoAHUAbQApAAADAAAA6JKQBQAAAAAAAAAAAwAAAJ5bS208UAAAAAAAAAAAAAAAAAAAAAAAAAAAAAAAAAAAAAAAAAAAAAAAAwAAAHCSkAUAAAAAAAAAAAMAAAAHaMZRPFAAAwAAANBdgAUAAAAAAAAAAAUAAABOADIASVE7UjpTAAMAAACY4o0FAAAAAAAAAAAIAAAAZSIwAC4ANQAoAHUAbQApAAADAAAAoF2ABQAAAAAAAAAAAwAAAJ5bS208UAAAAAAAAAAAAAAAAAAAAAAAAAAAAAAAAAAAAAAAAAAAAAAAAwAAAEBdgAUAAAAAAAAAAAMAAAAHaMZRPFAAAwAAAHBdgAUAAAAAAAAAAAYAAABTADMA+ldHcgVuF20AAwAAAOBvjQUAAAAAAAAAAAgAAABlIjAALgA1ACgAdQBtACkAAAMAAAAAXoAFAAAAAAAAAAADAAAAnltLbTxQAAAAAAAAAAAAAAAAAAAAAAAAAAAAAAAAAAAAAAAAAAAAAAADAAAA6F2ABQAAAAAAAAAAAwAAAAdoxlE8UAADAAAAGF6ABQAAAAAAAAAABgAAAE4AMwDtcOVdeoI6UwADAAAAaG+NBQAAAAAAAAAACAAAAGUiMAAuADUAKAB1AG0AKQAAAwAAAEhegAUAAAAAAAAAAAMAAACeW0ttPFAAAAAAAAAAAAAAAAAAAAAAAAAAAAAAAAAAAAAAAAAAAAAAAAMAAACo04EFAAAAAAAAAAADAAAAB2jGUTxQAAMAAAAg1IEFAAAAAAAAAAAHAAAAUwA0AJ9TUFtCXIls73kAAwAAAJBvjQUAAAAAAAAAAAgAAABlIjAALgA1ACgAdQBtACkAAAMAAAA41IEFAAAAAAAAAAADAAAAnltLbTxQAAAAAAAAAAAAAAAAAAAAAAAAAAAAAAAAAAAAAAAAAAAAAAADAAAA8NOBBQAAAAAAAAAAAwAAAAdoxlE8UAABAAAAAAAAAAAAAAAAAAAACQAAAP////8AAAAAAAAAAAAAAAABAAAAAAAAAAAAAAABAAAA////AAAAAAABAQAAAAAAAABPgb0AAAAAAAAAAAAAAAAAAAAAAAAAAAAAAAAAAAAAAAAAAAB4AAAAAQAAAEAAAAAAAAAAAAAAAFoAAAAAAAAAAAAAAAAAAAAAAAAAAAAAAAAAAAAAAAAAAAAAAAAAAAAAAAAAAAAAAAAAAAAAAAAAAAAAAAAAAAAAAAAAAAAAAAAAAAAAAAAAAAAAAAABAAAAAAAAAAAAAABkAAAAAQAAAAEAAAAAAAAAAAAAAAAAAAAAAAAAAAAAAAsAAAAKAAAAAAAAAAAAAAAAAAAAAAAAADwAAAA8AAAAPAAAAAAAAAAAAAAAAAAAAAAAAAAAAAAAAAAAAAAAAAAAAAAAAAAAAAAAAAABAAAAAAAAAAAAAAABAAAA////AAAAAAABAQAAAAAAAABPgb0AAAAAAAAAAAAAAAAAAAAAAAAAAAAAAAAAAAAAAAAAAAB4AAAAAQAAAEAAAAAAAAAAAAAAAFoAAAAAAAAAAAAAAAAAAAAAAAAAAAAAAAAAAAAAAAAAAAAAAAAAAAAAAAAAAAAAAAAAAAAAAAAAAAAAAAAAAAAAAAAAAAAAAAAAAAAAAAAAAAAAAAABAAAAAAAAAAAAAABkAAAAAQAAAAEAAAAAAAAAAAAAAAAAAAAAAAAAAAAAAAsAAAAKAAAAAAAAAAAAAAAAAAAAAAAAADwAAAA8AAAAPAAAAAAAAAAAAAAAAAAAAAAAAAAAAAAAAAAAAAEAAAAAAAAAAAAAAAAAAAABAAAAAAAAAAAAAAABAAAA////AAAAAAABAQAAAAAAAAD/AAAAAAAAAAAAAAAAAAAAAAAAAAAAAAAAAAAAAAAAAAAAAAB4AAAAAQAAAEAAAAAAAAAAAAAAAFoAAAAAAAAAAAAAAAAAAAAAAAAAAAAAAAAAAAAAAAAAAAAAAAAAAAAAAAAAAAAAAAAAAAAAAAAAAAAAAAAAAAAAAAAAAAAAAAAAAAAAAAAAAAAAAAABAAAAAAAAAAAAAABkAAAAAQAAAAEAAAAAAAAAAAAAAAAAAAAAAAAAAAAAAAsAAAAKAAAAAAAAAAAAAAAAAAAAAAAAADwAAAA8AAAAPAAAAAAAAAAAAAAAAAAAAAAAAAAAAAAAAAAAAAMAAAAAAAAAAAAAAAAAAAABAAAAAAAAAAAAAAABAAAA////AAAAAAABAQAAAAAAAAD/AAAAAAAAAAAAAAAAAAAAAAAAAAAAAAAAAAAAAAAAAAAAAAB4AAAAAQAAAEAAAAAAAAAAAAAAAFoAAAAAAAAAAAAAAAAAAAAAAAAAAAAAAAAAAAAAAAAAAAAAAAAAAAAAAAAAAAAAAAAAAAAAAAAAAAAAAAAAAAAAAAAAAAAAAAAAAAAAAAAAAAAAAAABAAAAAAAAAAAAAABkAAAAAQAAAAEAAAAAAAAAAAAAAAAAAAAAAAAAAAAAAAsAAAAKAAAAAAAAAAAAAAAAAAAAAAAAADwAAAA8AAAAPAAAAAAAAAAAAAAAAAAAAAAAAAAAAAAAAAAAAAUAAAAAAAAAAAAAAAAAAAABAAAAAAAAAAAAAAABAAAA////AAAAAAABAQAAAAAAAAD/AAAAAAAAAAAAAAAAAAAAAAAAAAAAAAAAAAAAAAAAAAAAAAB4AAAAAQAAAEAAAAAAAAAAAAAAAFoAAAAAAAAAAAAAAAAAAAAAAAAAAAAAAAAAAAAAAAAAAAAAAAAAAAAAAAAAAAAAAAAAAAAAAAAAAAAAAAAAAAAAAAAAAAAAAAAAAAAAAAAAAAAAAAABAAAAAAAAAAAAAABkAAAAAQAAAAEAAAAAAAAAAAAAAAAAAAAAAAAAAAAAAAsAAAAKAAAAAAAAAAAAAAAAAAAAAAAAADwAAAA8AAAAPAAAAAAAAAAAAAAAAAAAAAAAAAAAAAAAAAAAAAcAAAAAAAAAAAAAAAAAAAABAAAAAAAAAAAAAAABAAAA////AAAAAAABAQAAAAAAAAD/AAAAAAAAAAAAAAAAAAAAAAAAAAAAAAAAAAAAAAAAAAAAAAB4AAAAAQAAAEAAAAAAAAAAAAAAAFoAAAAAAAAAAAAAAAAAAAAAAAAAAAAAAAAAAAAAAAAAAAAAAAAAAAAAAAAAAAAAAAAAAAAAAAAAAAAAAAAAAAAAAAAAAAAAAAAAAAAAAAAAAAAAAAABAAAAAAAAAAAAAABkAAAAAQAAAAEAAAAAAAAAAAAAAAAAAAAAAAAAAAAAAAsAAAAKAAAAAAAAAAAAAAAAAAAAAAAAADwAAAA8AAAAPAAAAAAAAAAAAAAAAAAAAAAAAAAAAAAAAAAAAAkAAAAAAAAAAAAAAAAAAAABAAAAAAAAAAAAAAABAAAA////AAAAAAABAQAAAAAAAAD/AAAAAAAAAAAAAAAAAAAAAAAAAAAAAAAAAAAAAAAAAAAAAAB4AAAAAQAAAEAAAAAAAAAAAAAAAFoAAAAAAAAAAAAAAAAAAAAAAAAAAAAAAAAAAAAAAAAAAAAAAAAAAAAAAAAAAAAAAAAAAAAAAAAAAAAAAAAAAAAAAAAAAAAAAAAAAAAAAAAAAAAAAAABAAAAAAAAAAAAAABkAAAAAQAAAAEAAAAAAAAAAAAAAAAAAAAAAAAAAAAAAAsAAAAKAAAAAAAAAAAAAAAAAAAAAAAAADwAAAA8AAAAPAAAAAAAAAAAAAAAAAAAAAAAAAAAAAAAAAAAAAsAAAAAAAAAAAAAAAAAAAABAAAAAAAAAAAAAAABAAAA////AAAAAAABAQAAAAAAAAD/AAAAAAAAAAAAAAAAAAAAAAAAAAAAAAAAAAAAAAAAAAAAAAB4AAAAAQAAAEAAAAAAAAAAAAAAAFoAAAAAAAAAAAAAAAAAAAAAAAAAAAAAAAAAAAAAAAAAAAAAAAAAAAAAAAAAAAAAAAAAAAAAAAAAAAAAAAAAAAAAAAAAAAAAAAAAAAAAAAAAAAAAAAABAAAAAAAAAAAAAABkAAAAAQAAAAEAAAAAAAAAAAAAAAAAAAAAAAAAAAAAAAsAAAAKAAAAAAAAAAAAAAAAAAAAAAAAADwAAAA8AAAAPAAAAAAAAAAAAAAAAAAAAAAAAAAAAAAAAAAAAA0AAAAAAAAAAAAAAAAAAAABAAAAAAAAAAAAAAABAAAA////AAAAAAABAQAAAAAAAAD/AAAAAAAAAAAAAAAAAAAAAAAAAAAAAAAAAAAAAAAAAAAAAAB4AAAAAQAAAEAAAAAAAAAAAAAAAFoAAAAAAAAAAAAAAAAAAAAAAAAAAAAAAAAAAAAAAAAAAAAAAAAAAAAAAAAAAAAAAAAAAAAAAAAAAAAAAAAAAAAAAAAAAAAAAAAAAAAAAAAAAAAAAAABAAAAAAAAAAAAAABkAAAAAQAAAAEAAAAAAAAAAAAAAAAAAAAAAAAAAAAAAAsAAAAKAAAAAAAAAAAAAAAAAAAAAAAAADwAAAA8AAAAPAAAAAAAAAAAAAAAAAAAAAAAAAAAAAAAAAAAAAEAAAAAAAAAAQAAAKWlpQABAAAAAAAAAAAAAAAAAAAA////AAAAAAAAAAAAAAAAAAAAAAAAAAAAAAAAAAAAPAAAADwAAAA8AAAAOA4AAHYCAACTAAAAtgAAAAAAAAAAAAAAAAAAAAAAAAAAAAAAAAAAAAAAAAAEAAAAMwA1ADMAMAAIAAAAtAAEgDIyAAAAAEMAYQBsAGkAYgByAGkAAAAAAAAAAAAAAAAAAAAAAAAAAAAAAAAAAAAAAAAAAAAAAAAAAAAAAAAAAAAAAAAAAAABAAAAAAAAAAAAAAACAAAAAAAAAEgzAACeGQAAtAD/////AAAAAAEAAAAAAAAAAQAAAAEAAAAIAAAAAAAAAAAAAAAIAAAAAAAAAAAAAAABAAAAAAAAAAAAAAAAAAAAAAAAAAAAAAAAAAAAAAAAAAAAAAAAAAAAAAAAAAAAAAAAAAAAAAAAAAAAAAAAAAAAAAAAAAAAAAAAAAAAAAAAAAAAAAAAAAAAAAAAAAAAAAAAAAAAAAAAAAAAAAAAAAAAAQAAAAEAAAAAAAAAAAAAAAAAAADl////2wAAAAAAAAABAAAAlgAAAAAAAABkAAAAAQAAAAAAAAABAAAAAAAAAAAAAAD/AP8AAP//AAEAAAAyAAAA//8AAAAAAAAAAAAAcAiCBXgKggUAAAAAAAAAAAAAAAAAAAAAAAAAAAEAAAAAAAAAAQAAAAEAAAAAAAAAAAAAAAAAAAAAAAAAAQAAAAEAAAAAAAAAAAAAAAAAAAAAAAAAAQAAAAEAAAAAAAAAAAAAAAAAAAAAAAAAAQAAAAEAAAAAAAAAAAAAAAAAAAAAAAAAlgAAAAEAAAABAAAAAAAAAAAAAAAAAAAAAQAAAAEAAAD///8AAAAAAAAAAAAAAAAAAAABAAAAAQAAAAAAAAAAAAAAAAAAAAEAAAABAAAA////AAAAAAAAAAAAAAAAAAAAAAAAAAAAAAACAAAAAAAAAAAAAAABAAAA2NjYAAEAAAAAAAAAAAAAAAEAAAABAAAAAAAAAAAAAAAAAAAAAAAAAAAAAAABAAAAAQAAAAAAAAAAAAAAAAAAAAAAAAADAAAACAAAALQABIAyMgAAAABDAGEAbABpAGIAcgBpAAAAAAAAAAAAAAAAAAAAAAAAAAAAAAAAAAAAAAAAAAAAAAAAAAAAAAAAAAAAAAAAAAAAAQAAAAAAAABaAAAAAgAAAAAAAABIMwAAnhkAALQAAAAAAAAAAAAAAAAAAAAAAAAAAAABAAAAAQAAAP///wAAAAAAAAAAAAAAAAAAAAAAAAAAAAAAAAAAADwAAAA8AAAAPAAAAAAAAAAAAAAAAAAAAAAAAAAAAAAAAAAAAAAAAAAAAAAAAAAAAAAAAAAAAAAAAAAAAP/////IAASAMjIAAAAAQQByAGkAYQBsAAAAAAAAAAAAAAAAAAAAAAAAAAAAAAAAAAAAAAAAAAAAAAAAAAAAAAAAAAAAAAAAAAAAAAAAAAEAAAAAAAAAAAAAAAIAAAAAAAAASDMAAJ4ZAADIAAgAAAAAABgAAAAAAAAAAAAAAAAAAAAAAAAAAAAAAAAAAADwPwAAAAAAAC5AAAAAAAAA8D8AAAAAAADgPwAAAAAAAPA/AQAAAAEAAAABAAAAAQAAAAEAAAAAAAAAAAAAAAEAAAAAAAEAAAAAAAAAAAAAAAEAAAABAAAAAAAAAAEAAAABAAAAAQAAAAEAAAAAAAAAAQAAAAAAAAAAAAAAAAAAAAEAAAAAAAAAAQAAAAAAAAABAAAA2NjYAAEAAAAAAAAAAAAAAAEAAAAAAAAAAQAAAPLy8gABAAAAAAAAAAAAAAADAAAAAQAAAMgABIAyMgAAAABBAHIAaQBhAGwAAAAAAAAAAAAAAAAAAAAAAAAAAAAAAAAAAAAAAAAAAAAAAAAAAAAAAAAAAAAAAAAAAAAAAAAAAQAAAAAAAAAAAAAAAgAAAAAAAABIMwAAnhkAAMgAAAAAAAAAAAAAAAAAAAAAAAAAAAABAAAAAQAAAP///wAAAAAAAAAAAAAAAAAAAAAAAAAAAAAAAAAAADwAAAA8AAAAPAAAAAAAAAAAAAAAAAAAAAAAAAAAAAAAAAAAAAAAAAAAAAAAAAAAAAAAAAAAAAAAAAAAAP/////IAASAMjIAAAAAQQByAGkAYQBsAAAAAAAAAAAAAAAAAAAAAAAAAAAAAAAAAAAAAAAAAAAAAAAAAAAAAAAAAAAAAAAAAAAAAAAAAAEAAAAAAAAAAAAAAAIAAAAAAAAASDMAAJ4ZAADIAAAAAAACAAAAAAAAAAAAAAABAAAAAAAAAAAAAAAAAAAAAECvQAAAAAAAQH9AAAAAAAAAJEAAAAAAAAAAAAEAAAABAAAAAQAAAAAAAAAAAAAAAAAAAAAAAAABAAAAAAABAAAAAAAAAAAAAAABAAAAAQAAAAAAAAABAAAAAQAAAAAAAAABAAAAAQAAAAEAAAABAAAAAAAAAAAAAAAAAAAAAQAAAAEAAAD///8AAAAAAAAAAAAAAAAAAAABAAAAAQAAAAAAAAAAAAAAAAAAAAEAAAABAAAA////AAAAAAAAAAAAAAAAAAAAAAAAAAcAAAAAAAAAAQAAAA=="/>
    </c:ext>
  </c:extLs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lang="zh-CN" sz="1400" b="0" i="0" u="none" strike="noStrike" kern="100" baseline="0">
                <a:solidFill>
                  <a:srgbClr val="000000"/>
                </a:solidFill>
                <a:latin typeface="Calibri" pitchFamily="2" charset="0"/>
                <a:ea typeface="Calibri" pitchFamily="2" charset="0"/>
                <a:cs typeface="Calibri" pitchFamily="2" charset="0"/>
              </a:defRPr>
            </a:pPr>
            <a:r>
              <a:rPr lang="zh-CN" sz="1400" b="0" i="0" u="none" strike="noStrike" kern="100" baseline="0">
                <a:solidFill>
                  <a:srgbClr val="000000"/>
                </a:solidFill>
                <a:latin typeface="Calibri" pitchFamily="2" charset="0"/>
                <a:ea typeface="Calibri" pitchFamily="2" charset="0"/>
                <a:cs typeface="Calibri" pitchFamily="2" charset="0"/>
              </a:rPr>
              <a:t>20</a:t>
            </a:r>
            <a:r>
              <a:rPr lang="en-US" altLang="zh-CN" sz="1400" b="0" i="0" u="none" strike="noStrike" kern="100" baseline="0">
                <a:solidFill>
                  <a:srgbClr val="000000"/>
                </a:solidFill>
                <a:latin typeface="Calibri" pitchFamily="2" charset="0"/>
                <a:ea typeface="Calibri" pitchFamily="2" charset="0"/>
                <a:cs typeface="Calibri" pitchFamily="2" charset="0"/>
              </a:rPr>
              <a:t>23-04-06</a:t>
            </a:r>
            <a:r>
              <a:rPr lang="zh-CN" sz="1400" b="0" i="0" u="none" strike="noStrike" kern="100" baseline="0">
                <a:solidFill>
                  <a:srgbClr val="000000"/>
                </a:solidFill>
                <a:latin typeface="Calibri" pitchFamily="2" charset="0"/>
                <a:ea typeface="Calibri" pitchFamily="2" charset="0"/>
                <a:cs typeface="Calibri" pitchFamily="2" charset="0"/>
              </a:rPr>
              <a:t>微纳研究与制造中心1000级的洁净室洁净度测试值</a:t>
            </a:r>
          </a:p>
        </c:rich>
      </c:tx>
      <c:layout>
        <c:manualLayout>
          <c:xMode val="edge"/>
          <c:yMode val="edge"/>
          <c:x val="0.26475026261855678"/>
          <c:y val="2.9794777410292961E-2"/>
          <c:w val="0.59824999999999995"/>
          <c:h val="7.85E-2"/>
        </c:manualLayout>
      </c:layout>
      <c:overlay val="0"/>
      <c:spPr>
        <a:noFill/>
        <a:ln w="9525" cap="flat">
          <a:noFill/>
          <a:prstDash val="solid"/>
          <a:miter lim="800000"/>
          <a:headEnd type="none" w="med" len="med"/>
          <a:tailEnd type="none" w="med" len="med"/>
        </a:ln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4F81BD"/>
            </a:solidFill>
            <a:ln w="9525" cap="flat">
              <a:noFill/>
              <a:prstDash val="solid"/>
              <a:miter lim="800000"/>
              <a:headEnd type="none" w="med" len="med"/>
              <a:tailEnd type="none" w="med" len="med"/>
            </a:ln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F15-40D5-B1A3-A89006D43AB2}"/>
              </c:ext>
            </c:extLst>
          </c:dPt>
          <c:dPt>
            <c:idx val="1"/>
            <c:invertIfNegative val="0"/>
            <c:bubble3D val="0"/>
            <c:spPr>
              <a:solidFill>
                <a:srgbClr val="FF0000"/>
              </a:solidFill>
              <a:ln w="9525" cap="flat">
                <a:noFill/>
                <a:prstDash val="solid"/>
                <a:miter lim="800000"/>
                <a:headEnd type="none" w="med" len="med"/>
                <a:tailEnd type="none" w="med" len="med"/>
              </a:ln>
            </c:spPr>
            <c:extLst>
              <c:ext xmlns:c16="http://schemas.microsoft.com/office/drawing/2014/chart" uri="{C3380CC4-5D6E-409C-BE32-E72D297353CC}">
                <c16:uniqueId val="{00000002-5F15-40D5-B1A3-A89006D43AB2}"/>
              </c:ext>
            </c:extLst>
          </c:dPt>
          <c:dPt>
            <c:idx val="3"/>
            <c:invertIfNegative val="0"/>
            <c:bubble3D val="0"/>
            <c:spPr>
              <a:solidFill>
                <a:srgbClr val="FF0000"/>
              </a:solidFill>
              <a:ln w="9525" cap="flat">
                <a:noFill/>
                <a:prstDash val="solid"/>
                <a:miter lim="800000"/>
                <a:headEnd type="none" w="med" len="med"/>
                <a:tailEnd type="none" w="med" len="med"/>
              </a:ln>
            </c:spPr>
            <c:extLst>
              <c:ext xmlns:c16="http://schemas.microsoft.com/office/drawing/2014/chart" uri="{C3380CC4-5D6E-409C-BE32-E72D297353CC}">
                <c16:uniqueId val="{00000004-5F15-40D5-B1A3-A89006D43AB2}"/>
              </c:ext>
            </c:extLst>
          </c:dPt>
          <c:dPt>
            <c:idx val="5"/>
            <c:invertIfNegative val="0"/>
            <c:bubble3D val="0"/>
            <c:spPr>
              <a:solidFill>
                <a:srgbClr val="FF0000"/>
              </a:solidFill>
              <a:ln w="9525" cap="flat">
                <a:noFill/>
                <a:prstDash val="solid"/>
                <a:miter lim="800000"/>
                <a:headEnd type="none" w="med" len="med"/>
                <a:tailEnd type="none" w="med" len="med"/>
              </a:ln>
            </c:spPr>
            <c:extLst>
              <c:ext xmlns:c16="http://schemas.microsoft.com/office/drawing/2014/chart" uri="{C3380CC4-5D6E-409C-BE32-E72D297353CC}">
                <c16:uniqueId val="{00000006-5F15-40D5-B1A3-A89006D43AB2}"/>
              </c:ext>
            </c:extLst>
          </c:dPt>
          <c:dPt>
            <c:idx val="7"/>
            <c:invertIfNegative val="0"/>
            <c:bubble3D val="0"/>
            <c:spPr>
              <a:solidFill>
                <a:srgbClr val="FF0000"/>
              </a:solidFill>
              <a:ln w="9525" cap="flat">
                <a:noFill/>
                <a:prstDash val="solid"/>
                <a:miter lim="800000"/>
                <a:headEnd type="none" w="med" len="med"/>
                <a:tailEnd type="none" w="med" len="med"/>
              </a:ln>
            </c:spPr>
            <c:extLst>
              <c:ext xmlns:c16="http://schemas.microsoft.com/office/drawing/2014/chart" uri="{C3380CC4-5D6E-409C-BE32-E72D297353CC}">
                <c16:uniqueId val="{00000008-5F15-40D5-B1A3-A89006D43AB2}"/>
              </c:ext>
            </c:extLst>
          </c:dPt>
          <c:dPt>
            <c:idx val="9"/>
            <c:invertIfNegative val="0"/>
            <c:bubble3D val="0"/>
            <c:spPr>
              <a:solidFill>
                <a:srgbClr val="FF0000"/>
              </a:solidFill>
              <a:ln w="9525" cap="flat">
                <a:noFill/>
                <a:prstDash val="solid"/>
                <a:miter lim="800000"/>
                <a:headEnd type="none" w="med" len="med"/>
                <a:tailEnd type="none" w="med" len="med"/>
              </a:ln>
            </c:spPr>
            <c:extLst>
              <c:ext xmlns:c16="http://schemas.microsoft.com/office/drawing/2014/chart" uri="{C3380CC4-5D6E-409C-BE32-E72D297353CC}">
                <c16:uniqueId val="{0000000A-5F15-40D5-B1A3-A89006D43AB2}"/>
              </c:ext>
            </c:extLst>
          </c:dPt>
          <c:dPt>
            <c:idx val="11"/>
            <c:invertIfNegative val="0"/>
            <c:bubble3D val="0"/>
            <c:spPr>
              <a:solidFill>
                <a:srgbClr val="FF0000"/>
              </a:solidFill>
              <a:ln w="9525" cap="flat">
                <a:noFill/>
                <a:prstDash val="solid"/>
                <a:miter lim="800000"/>
                <a:headEnd type="none" w="med" len="med"/>
                <a:tailEnd type="none" w="med" len="med"/>
              </a:ln>
            </c:spPr>
            <c:extLst>
              <c:ext xmlns:c16="http://schemas.microsoft.com/office/drawing/2014/chart" uri="{C3380CC4-5D6E-409C-BE32-E72D297353CC}">
                <c16:uniqueId val="{0000000C-5F15-40D5-B1A3-A89006D43AB2}"/>
              </c:ext>
            </c:extLst>
          </c:dPt>
          <c:dPt>
            <c:idx val="13"/>
            <c:invertIfNegative val="0"/>
            <c:bubble3D val="0"/>
            <c:spPr>
              <a:solidFill>
                <a:srgbClr val="FF0000"/>
              </a:solidFill>
              <a:ln w="9525" cap="flat">
                <a:noFill/>
                <a:prstDash val="solid"/>
                <a:miter lim="800000"/>
                <a:headEnd type="none" w="med" len="med"/>
                <a:tailEnd type="none" w="med" len="med"/>
              </a:ln>
            </c:spPr>
            <c:extLst>
              <c:ext xmlns:c16="http://schemas.microsoft.com/office/drawing/2014/chart" uri="{C3380CC4-5D6E-409C-BE32-E72D297353CC}">
                <c16:uniqueId val="{0000000E-5F15-40D5-B1A3-A89006D43AB2}"/>
              </c:ext>
            </c:extLst>
          </c:dPt>
          <c:dLbls>
            <c:spPr>
              <a:noFill/>
              <a:ln w="9525" cap="flat">
                <a:solidFill>
                  <a:srgbClr val="A5A5A5"/>
                </a:solidFill>
                <a:prstDash val="solid"/>
                <a:miter lim="800000"/>
                <a:headEnd type="none" w="med" len="med"/>
                <a:tailEnd type="none" w="med" len="med"/>
              </a:ln>
            </c:spPr>
            <c:txPr>
              <a:bodyPr/>
              <a:lstStyle/>
              <a:p>
                <a:pPr>
                  <a:defRPr lang="zh-CN" sz="900" b="0" i="0" u="none" strike="noStrike" kern="100" baseline="0">
                    <a:solidFill>
                      <a:srgbClr val="000000"/>
                    </a:solidFill>
                    <a:latin typeface="Calibri" pitchFamily="2" charset="0"/>
                    <a:ea typeface="Calibri" pitchFamily="2" charset="0"/>
                    <a:cs typeface="Calibri" pitchFamily="2" charset="0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总表!$A$7:$N$9</c:f>
              <c:multiLvlStrCache>
                <c:ptCount val="14"/>
                <c:lvl>
                  <c:pt idx="0">
                    <c:v>实测值</c:v>
                  </c:pt>
                  <c:pt idx="1">
                    <c:v>标准值</c:v>
                  </c:pt>
                  <c:pt idx="2">
                    <c:v>实测值</c:v>
                  </c:pt>
                  <c:pt idx="3">
                    <c:v>标准值</c:v>
                  </c:pt>
                  <c:pt idx="4">
                    <c:v>实测值</c:v>
                  </c:pt>
                  <c:pt idx="5">
                    <c:v>标准值</c:v>
                  </c:pt>
                  <c:pt idx="6">
                    <c:v>实测值</c:v>
                  </c:pt>
                  <c:pt idx="7">
                    <c:v>标准值</c:v>
                  </c:pt>
                  <c:pt idx="8">
                    <c:v>实测值</c:v>
                  </c:pt>
                  <c:pt idx="9">
                    <c:v>标准值</c:v>
                  </c:pt>
                  <c:pt idx="10">
                    <c:v>实测值</c:v>
                  </c:pt>
                  <c:pt idx="11">
                    <c:v>标准值</c:v>
                  </c:pt>
                  <c:pt idx="12">
                    <c:v>实测值</c:v>
                  </c:pt>
                  <c:pt idx="13">
                    <c:v>标准值</c:v>
                  </c:pt>
                </c:lvl>
                <c:lvl>
                  <c:pt idx="0">
                    <c:v>≥0.5(um)</c:v>
                  </c:pt>
                  <c:pt idx="2">
                    <c:v>≥0.5(um)</c:v>
                  </c:pt>
                  <c:pt idx="4">
                    <c:v>≥0.5(um)</c:v>
                  </c:pt>
                  <c:pt idx="6">
                    <c:v>≥0.5(um)</c:v>
                  </c:pt>
                  <c:pt idx="8">
                    <c:v>≥0.5(um)</c:v>
                  </c:pt>
                  <c:pt idx="10">
                    <c:v>≥0.5(um)</c:v>
                  </c:pt>
                  <c:pt idx="12">
                    <c:v>≥0.5(um)</c:v>
                  </c:pt>
                </c:lvl>
                <c:lvl>
                  <c:pt idx="0">
                    <c:v>N4物理沉积</c:v>
                  </c:pt>
                  <c:pt idx="2">
                    <c:v>S5表征1</c:v>
                  </c:pt>
                  <c:pt idx="4">
                    <c:v>S6表征2</c:v>
                  </c:pt>
                  <c:pt idx="6">
                    <c:v>N5干法刻蚀</c:v>
                  </c:pt>
                  <c:pt idx="8">
                    <c:v>S7划片减薄</c:v>
                  </c:pt>
                  <c:pt idx="10">
                    <c:v>N6湿法刻蚀</c:v>
                  </c:pt>
                  <c:pt idx="12">
                    <c:v>S8样品存放</c:v>
                  </c:pt>
                </c:lvl>
              </c:multiLvlStrCache>
            </c:multiLvlStrRef>
          </c:cat>
          <c:val>
            <c:numRef>
              <c:f>总表!$A$10:$N$10</c:f>
              <c:numCache>
                <c:formatCode>General</c:formatCode>
                <c:ptCount val="14"/>
                <c:pt idx="0" formatCode="0_ ">
                  <c:v>883</c:v>
                </c:pt>
                <c:pt idx="1">
                  <c:v>35300</c:v>
                </c:pt>
                <c:pt idx="2" formatCode="0_ ">
                  <c:v>494</c:v>
                </c:pt>
                <c:pt idx="3">
                  <c:v>35300</c:v>
                </c:pt>
                <c:pt idx="4" formatCode="0_ ">
                  <c:v>1130</c:v>
                </c:pt>
                <c:pt idx="5">
                  <c:v>35300</c:v>
                </c:pt>
                <c:pt idx="6" formatCode="0_ ">
                  <c:v>1659</c:v>
                </c:pt>
                <c:pt idx="7">
                  <c:v>35300</c:v>
                </c:pt>
                <c:pt idx="8">
                  <c:v>671</c:v>
                </c:pt>
                <c:pt idx="9">
                  <c:v>35300</c:v>
                </c:pt>
                <c:pt idx="10">
                  <c:v>1024</c:v>
                </c:pt>
                <c:pt idx="11">
                  <c:v>35300</c:v>
                </c:pt>
                <c:pt idx="12">
                  <c:v>388</c:v>
                </c:pt>
                <c:pt idx="13">
                  <c:v>35300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5F15-40D5-B1A3-A89006D43AB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11708656"/>
        <c:axId val="411709048"/>
      </c:barChart>
      <c:catAx>
        <c:axId val="411708656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ln w="9525" cap="flat">
            <a:solidFill>
              <a:srgbClr val="D8D8D8"/>
            </a:solidFill>
            <a:prstDash val="solid"/>
            <a:miter lim="800000"/>
            <a:headEnd type="none" w="med" len="med"/>
            <a:tailEnd type="none" w="med" len="med"/>
          </a:ln>
        </c:spPr>
        <c:txPr>
          <a:bodyPr/>
          <a:lstStyle/>
          <a:p>
            <a:pPr>
              <a:defRPr lang="zh-CN" sz="900" b="0" i="0" u="none" strike="noStrike" kern="100" baseline="0">
                <a:solidFill>
                  <a:srgbClr val="000000"/>
                </a:solidFill>
                <a:latin typeface="Calibri" pitchFamily="2" charset="0"/>
                <a:ea typeface="Calibri" pitchFamily="2" charset="0"/>
                <a:cs typeface="Calibri" pitchFamily="2" charset="0"/>
              </a:defRPr>
            </a:pPr>
            <a:endParaRPr lang="zh-CN"/>
          </a:p>
        </c:txPr>
        <c:crossAx val="411709048"/>
        <c:crossesAt val="0"/>
        <c:auto val="1"/>
        <c:lblAlgn val="ctr"/>
        <c:lblOffset val="100"/>
        <c:noMultiLvlLbl val="0"/>
      </c:catAx>
      <c:valAx>
        <c:axId val="411709048"/>
        <c:scaling>
          <c:orientation val="minMax"/>
          <c:max val="40000"/>
        </c:scaling>
        <c:delete val="1"/>
        <c:axPos val="l"/>
        <c:majorGridlines>
          <c:spPr>
            <a:ln w="9525" cap="flat">
              <a:solidFill>
                <a:srgbClr val="D8D8D8"/>
              </a:solidFill>
              <a:prstDash val="solid"/>
              <a:miter lim="800000"/>
              <a:headEnd type="none" w="med" len="med"/>
              <a:tailEnd type="none" w="med" len="med"/>
            </a:ln>
          </c:spPr>
        </c:majorGridlines>
        <c:minorGridlines>
          <c:spPr>
            <a:ln w="9525" cap="flat">
              <a:solidFill>
                <a:srgbClr val="F2F2F2"/>
              </a:solidFill>
              <a:prstDash val="solid"/>
              <a:miter lim="800000"/>
              <a:headEnd type="none" w="med" len="med"/>
              <a:tailEnd type="none" w="med" len="med"/>
            </a:ln>
          </c:spPr>
        </c:minorGridlines>
        <c:numFmt formatCode="0_ " sourceLinked="1"/>
        <c:majorTickMark val="none"/>
        <c:minorTickMark val="none"/>
        <c:tickLblPos val="nextTo"/>
        <c:crossAx val="411708656"/>
        <c:crosses val="autoZero"/>
        <c:crossBetween val="between"/>
        <c:minorUnit val="10"/>
      </c:valAx>
      <c:spPr>
        <a:noFill/>
        <a:ln w="9525" cap="flat">
          <a:solidFill>
            <a:srgbClr val="4F81BD"/>
          </a:solidFill>
          <a:prstDash val="solid"/>
          <a:miter lim="800000"/>
          <a:headEnd type="none" w="med" len="med"/>
          <a:tailEnd type="none" w="med" len="med"/>
        </a:ln>
      </c:spPr>
    </c:plotArea>
    <c:plotVisOnly val="1"/>
    <c:dispBlanksAs val="gap"/>
    <c:showDLblsOverMax val="0"/>
  </c:chart>
  <c:spPr>
    <a:solidFill>
      <a:srgbClr val="FFFFFF"/>
    </a:solidFill>
    <a:ln w="9525" cap="flat">
      <a:solidFill>
        <a:srgbClr val="D8D8D8"/>
      </a:solidFill>
      <a:prstDash val="solid"/>
      <a:miter lim="800000"/>
      <a:headEnd type="none" w="med" len="med"/>
      <a:tailEnd type="none" w="med" len="med"/>
    </a:ln>
  </c:spPr>
  <c:txPr>
    <a:bodyPr rot="0" anchor="ctr" anchorCtr="1"/>
    <a:lstStyle/>
    <a:p>
      <a:pPr>
        <a:defRPr lang="zh-CN" sz="1000" b="0" i="0" u="none" strike="noStrike" kern="100" baseline="0">
          <a:solidFill>
            <a:srgbClr val="000000"/>
          </a:solidFill>
          <a:latin typeface="Arial" pitchFamily="2" charset="0"/>
          <a:ea typeface="Arial" pitchFamily="2" charset="0"/>
          <a:cs typeface="Arial" pitchFamily="2" charset="0"/>
        </a:defRPr>
      </a:pPr>
      <a:endParaRPr lang="zh-CN"/>
    </a:p>
  </c:txPr>
  <c:printSettings>
    <c:headerFooter/>
    <c:pageMargins b="0.75" l="0.7" r="0.7" t="0.75" header="0.3" footer="0.3"/>
    <c:pageSetup/>
  </c:printSettings>
  <c:extLst>
    <c:ext uri="smNativeData">
      <pm:smNativeData xmlns:pm="pm" val="SMDATA_1_+4efWQAAAAABAAAA2NjYAAEAAAAAAAAAAAAAAAEAAAD///8AAAAAAAEBAAAAAAAAAP///wAAAAAAAAAAAAAAAAAAAAAAAAAAAAAAAAAAAAAAAAAAAHgAAAABAAAAQAAAAAAAAAAAAAAAWgAAAAAAAAAAAAAAAAAAAAAAAAAAAAAAAAAAAAAAAAAAAAAAAAAAAAAAAAAAAAAAAAAAAAAAAAAAAAAAAAAAAAAAAAAAAAAAAAAAAAAAAAAAAAAAAAAAAAAAAAAAAAAAADwAAAA8AAAAPAAAAAAAAAAAAAAAoA8AAKAPAAAAAAAAAAAAAAAAAAAAAAAAAAAAAAAAAAAAAAAAAAAAAAEAAADIAASAMjIAAAAAQQByAGkAYQBsAAAAAAAAAAAAAAAAAAAAAAAAAAAAAAAAAAAAAAAAAAAAAAAAAAAAAAAAAAAAAAAAAAAAAAAAAAEAAAAAAAAAAAAAAAIAAAAAAAAAOTMAACQXAADIAAAAAAAAAAAAAAAAAAEAAAAAAAAAAAAAAAAAAAD///8AAAAAAAAAAAAAAAAAAAAAAAAAAAAAAAAAAAA8AAAAPAAAADwAAADuBAAATQAAAFkJAAA6AQAAAQAAAKgeAADSAQAA4QUAAHIAAADLAQAATAAAACIAAAAyADAAMQA3AC0AMAA4AC0AMgA0AK5fs34UeHZ6Dk42UiCQLU7DXzEAMAAwADAAp36EdgFtwFGkWwFtwFGmXktt1Ys8UAcAAAAYAQSAMjIAAAAAQwBhAGwAaQBiAHIAaQAAAAAAAAAAAAAAAAAAAAAAAAAAAAAAAAAAAAAAAAAAAAAAAAAAAAAAAAAAAAAAAAAAAAEAAAAAAAAAAAAAAAIAAAAAAAAAOTMAACQXAAAYAQEAAAABAAAAAAAAAAAAAAAAAAAAAQAAAAEAAAD///8AAAAAAAAAAAAAAAAAAAAAAAAAAAAAAAAAAAA8AAAAPAAAADwAAACgDwAAgAgAAAAAAAAAAAAAAAAAAAAAAAAAAAAAAAAAAAAAAACgDwAAgAgAAAAAAAADAAAA/////8gABIAyMgAAAABBAHIAaQBhAGwAAAAAAAAAAAAAAAAAAAAAAAAAAAAAAAAAAAAAAAAAAAAAAAAAAAAAAAAAAAAAAAAAAAAAAAAAAQAAAAAAAAAAAAAAAgAAAAAAAAA5MwAAJBcAAMgAAAAAAAEAAABPgb0AAQAAAAAAAAAAAAAAAAAAAMDAwAAAAAAAAAAAAAAAAAAAAAAAAAAAAAAAAAAAADwAAAA8AAAAPAAAAJgBAAA2AgAAZw0AAMALAAAAAAAAAAAAAAAAAAAAAAAAAAAAAJgBAAA2AgAAAAAAABQAAAAPAAAAHgAAAGQAAABkAAAAAQAAAAAAAAAAAAAADwAAAGQAAAAAAAAAMgAAAAAAAAAAAAAABAAAAAoAAAAAAAAAAAAAAAAAAABLAAAAZAAAAP////8AAAAAAAAAAAEAAAAAAAAAAAAAAP////8AAAAAAAAAAAAAAAAAAAAAAAAAADIAAAAfAAAAAAAAAAkAAAANAAAACQAAAA4AO2BoiCEAJABBACQAMQAwADoAJABOACQAMQAwAA4AAAAAAAAAAgAAAAAAAAAAwFFAMOGNBQEJAAAAEAAAAAIAAAAAAAAAgDzhQAAAAAAAAgAAAAAAAAAAwFFAgN+NBQEJAAAAEAAAAAIAAAAAAAAAgDzhQAAAAAAAAgAAAAAAAAAAoGFASOGNBQEJAAAAEAAAAAIAAAAAAAAAgDzhQAAAAAAAAgAAAAAAAAAAK7NAuOCNBQEJAAAAEAAAAAIAAAAAAAAAgDzhQAAAAAAAAgAAAAAAAAAAgGpAAAAAAAACAAAAAAAAAIA84UAAAAAAAAIAAAAAAAAAALCMQAAAAAAAAgAAAAAAAACAPOFAAAAAAAACAAAAAAAAAACAWkAAAAAAAAIAAAAAAAAAgDzhQAAAAAAAAAAAAC4AAAAfAAAAAAAAAAYAAAANAAAACAAAAAwAO2BoiCEAJABBACQANwA6ACQATgAkADkAKgAAAAEAAAADAAAA4AmLBQAAAAAAAAAABgAAAE4ANABpcgZ0iWzveQADAAAASHGNBQAAAAAAAAAACAAAAGUiMAAuADUAKAB1AG0AKQAAAwAAAGgJiwUAAAAAAAAAAAMAAACeW0ttPFAAAAAAAAAAAAAAAAAAAAAAAAAAAAAAAAAAAAAAAAAAAAAAAAMAAABwCosFAAAAAAAAAAADAAAAB2jGUTxQAAMAAAAAC4sFAAAAAAAAAAAFAAAAUwA1AGiIgV8xAAADAAAA0HCNBQAAAAAAAAAACAAAAGUiMAAuADUAKAB1AG0AKQAAAwAAAOgKiwUAAAAAAAAAAAMAAACeW0ttPFAAAAAAAAAAAAAAAAAAAAAAAAAAAAAAAAAAAAAAAAAAAAAAAAMAAAAQCosFAAAAAAAAAAADAAAAB2jGUTxQAAMAAABACosFAAAAAAAAAAAFAAAAUwA2AGiIgV8yAAADAAAAYHKNBQAAAAAAAAAACAAAAGUiMAAuADUAKAB1AG0AKQAAAwAAAKAKiwUAAAAAAAAAAAMAAACeW0ttPFAAAAAAAAAAAAAAAAAAAAAAAAAAAAAAAAAAAAAAAAAAAAAAAAMAAACYCYsFAAAAAAAAAAADAAAAB2jGUTxQAAMAAACICosFAAAAAAAAAAAGAAAATgA1AHJe1Ww7UoCGAAMAAAAQco0FAAAAAAAAAAAIAAAAZSIwAC4ANQAoAHUAbQApAAADAAAAuAqLBQAAAAAAAAAAAwAAAJ5bS208UAAAAAAAAAAAAAAAAAAAAAAAAAAAAAAAAAAAAAAAAAAAAAAAAwAAAMjfjQUAAAAAAAAAAAMAAAAHaMZRPFAAAwAAAOjgjQUAAAAAAAAAAAYAAABTADcAElJHcs9RhIUAAwAAAIBwjQUAAAAAAAAAAAgAAABlIjAALgA1ACgAdQBtACkAAAMAAAAA4Y0FAAAAAAAAAAADAAAAnltLbTxQAAAAAAAAAAAAAAAAAAAAAAAAAAAAAAAAAAAAAAAAAAAAAAADAAAAGOGNBQAAAAAAAAAAAwAAAAdoxlE8UAADAAAAmN+NBQAAAAAAAAAABgAAAE4ANgB/btVsO1KAhgADAAAAOHKNBQAAAAAAAAAACAAAAGUiMAAuADUAKAB1AG0AKQAAAwAAAHiTkAUAAAAAAAAAAAMAAACeW0ttPFAAAAAAAAAAAAAAAAAAAAAAAAAAAAAAAAAAAAAAAAAAAAAAAAMAAACIkpAFAAAAAAAAAAADAAAAB2jGUTxQAAMAAAD4kZAFAAAAAAAAAAAGAAAAUwA4ADdowVRYWz5lAAMAAACocI0FAAAAAAAAAAAIAAAAZSIwAC4ANQAoAHUAbQApAAADAAAA4JGQBQAAAAAAAAAAAwAAAJ5bS208UAAAAAAAAAAAAAAAAAAAAAAAAAAAAAAAAAAAAAAAAAAAAAAAAwAAACiSkAUAAAAAAAAAAAMAAAAHaMZRPFAAAQAAAAAAAAAAAAAAAAAAAAkAAAD/////AAAAAAAAAAAAAAAAAQAAAAAAAAAAAAAAAQAAAP///wAAAAAAAQEAAAAAAAAAT4G9AAAAAAAAAAAAAAAAAAAAAAAAAAAAAAAAAAAAAAAAAAAAeAAAAAEAAABAAAAAAAAAAAAAAABaAAAAAAAAAAAAAAAAAAAAAAAAAAAAAAAAAAAAAAAAAAAAAAAAAAAAAAAAAAAAAAAAAAAAAAAAAAAAAAAAAAAAAAAAAAAAAAAAAAAAAAAAAAAAAAAAAQAAAAAAAAAAAAAAZAAAAAEAAAABAAAAAAAAAAAAAAAAAAAAAAAAAAAAAAALAAAACgAAAAAAAAAAAAAAAAAAAAAAAAA8AAAAPAAAADwAAAAAAAAAAAAAAAAAAAAAAAAAAAAAAAAAAAAAAAAAAAAAAAAAAAAAAAAAAQAAAAAAAAAAAAAAAQAAAP///wAAAAAAAQEAAAAAAAAAT4G9AAAAAAAAAAAAAAAAAAAAAAAAAAAAAAAAAAAAAAAAAAAAeAAAAAEAAABAAAAAAAAAAAAAAABaAAAAAAAAAAAAAAAAAAAAAAAAAAAAAAAAAAAAAAAAAAAAAAAAAAAAAAAAAAAAAAAAAAAAAAAAAAAAAAAAAAAAAAAAAAAAAAAAAAAAAAAAAAAAAAAAAQAAAAAAAAAAAAAAZAAAAAEAAAABAAAAAAAAAAAAAAAAAAAAAAAAAAAAAAALAAAACgAAAAAAAAAAAAAAAAAAAAAAAAA8AAAAPAAAADwAAAAAAAAAAAAAAAAAAAAAAAAAAAAAAAAAAAABAAAAAAAAAAAAAAAAAAAAAQAAAAAAAAAAAAAAAQAAAP///wAAAAAAAQEAAAAAAAAA/wAAAAAAAAAAAAAAAAAAAAAAAAAAAAAAAAAAAAAAAAAAAAAAeAAAAAEAAABAAAAAAAAAAAAAAABaAAAAAAAAAAAAAAAAAAAAAAAAAAAAAAAAAAAAAAAAAAAAAAAAAAAAAAAAAAAAAAAAAAAAAAAAAAAAAAAAAAAAAAAAAAAAAAAAAAAAAAAAAAAAAAAAAQAAAAAAAAAAAAAAZAAAAAEAAAABAAAAAAAAAAAAAAAAAAAAAAAAAAAAAAALAAAACgAAAAAAAAAAAAAAAAAAAAAAAAA8AAAAPAAAADwAAAAAAAAAAAAAAAAAAAAAAAAAAAAAAAAAAAADAAAAAAAAAAAAAAAAAAAAAQAAAAAAAAAAAAAAAQAAAP///wAAAAAAAQEAAAAAAAAA/wAAAAAAAAAAAAAAAAAAAAAAAAAAAAAAAAAAAAAAAAAAAAAAeAAAAAEAAABAAAAAAAAAAAAAAABaAAAAAAAAAAAAAAAAAAAAAAAAAAAAAAAAAAAAAAAAAAAAAAAAAAAAAAAAAAAAAAAAAAAAAAAAAAAAAAAAAAAAAAAAAAAAAAAAAAAAAAAAAAAAAAAAAQAAAAAAAAAAAAAAZAAAAAEAAAABAAAAAAAAAAAAAAAAAAAAAAAAAAAAAAALAAAACgAAAAAAAAAAAAAAAAAAAAAAAAA8AAAAPAAAADwAAAAAAAAAAAAAAAAAAAAAAAAAAAAAAAAAAAAFAAAAAAAAAAAAAAAAAAAAAQAAAAAAAAAAAAAAAQAAAP///wAAAAAAAQEAAAAAAAAA/wAAAAAAAAAAAAAAAAAAAAAAAAAAAAAAAAAAAAAAAAAAAAAAeAAAAAEAAABAAAAAAAAAAAAAAABaAAAAAAAAAAAAAAAAAAAAAAAAAAAAAAAAAAAAAAAAAAAAAAAAAAAAAAAAAAAAAAAAAAAAAAAAAAAAAAAAAAAAAAAAAAAAAAAAAAAAAAAAAAAAAAAAAQAAAAAAAAAAAAAAZAAAAAEAAAABAAAAAAAAAAAAAAAAAAAAAAAAAAAAAAALAAAACgAAAAAAAAAAAAAAAAAAAAAAAAA8AAAAPAAAADwAAAAAAAAAAAAAAAAAAAAAAAAAAAAAAAAAAAAHAAAAAAAAAAAAAAAAAAAAAQAAAAAAAAAAAAAAAQAAAP///wAAAAAAAQEAAAAAAAAA/wAAAAAAAAAAAAAAAAAAAAAAAAAAAAAAAAAAAAAAAAAAAAAAeAAAAAEAAABAAAAAAAAAAAAAAABaAAAAAAAAAAAAAAAAAAAAAAAAAAAAAAAAAAAAAAAAAAAAAAAAAAAAAAAAAAAAAAAAAAAAAAAAAAAAAAAAAAAAAAAAAAAAAAAAAAAAAAAAAAAAAAAAAQAAAAAAAAAAAAAAZAAAAAEAAAABAAAAAAAAAAAAAAAAAAAAAAAAAAAAAAALAAAACgAAAAAAAAAAAAAAAAAAAAAAAAA8AAAAPAAAADwAAAAAAAAAAAAAAAAAAAAAAAAAAAAAAAAAAAAJAAAAAAAAAAAAAAAAAAAAAQAAAAAAAAAAAAAAAQAAAP///wAAAAAAAQEAAAAAAAAA/wAAAAAAAAAAAAAAAAAAAAAAAAAAAAAAAAAAAAAAAAAAAAAAeAAAAAEAAABAAAAAAAAAAAAAAABaAAAAAAAAAAAAAAAAAAAAAAAAAAAAAAAAAAAAAAAAAAAAAAAAAAAAAAAAAAAAAAAAAAAAAAAAAAAAAAAAAAAAAAAAAAAAAAAAAAAAAAAAAAAAAAAAAQAAAAAAAAAAAAAAZAAAAAEAAAABAAAAAAAAAAAAAAAAAAAAAAAAAAAAAAALAAAACgAAAAAAAAAAAAAAAAAAAAAAAAA8AAAAPAAAADwAAAAAAAAAAAAAAAAAAAAAAAAAAAAAAAAAAAALAAAAAAAAAAAAAAAAAAAAAQAAAAAAAAAAAAAAAQAAAP///wAAAAAAAQEAAAAAAAAA/wAAAAAAAAAAAAAAAAAAAAAAAAAAAAAAAAAAAAAAAAAAAAAAeAAAAAEAAABAAAAAAAAAAAAAAABaAAAAAAAAAAAAAAAAAAAAAAAAAAAAAAAAAAAAAAAAAAAAAAAAAAAAAAAAAAAAAAAAAAAAAAAAAAAAAAAAAAAAAAAAAAAAAAAAAAAAAAAAAAAAAAAAAQAAAAAAAAAAAAAAZAAAAAEAAAABAAAAAAAAAAAAAAAAAAAAAAAAAAAAAAALAAAACgAAAAAAAAAAAAAAAAAAAAAAAAA8AAAAPAAAADwAAAAAAAAAAAAAAAAAAAAAAAAAAAAAAAAAAAANAAAAAAAAAAAAAAAAAAAAAQAAAAAAAAAAAAAAAQAAAP///wAAAAAAAQEAAAAAAAAA/wAAAAAAAAAAAAAAAAAAAAAAAAAAAAAAAAAAAAAAAAAAAAAAeAAAAAEAAABAAAAAAAAAAAAAAABaAAAAAAAAAAAAAAAAAAAAAAAAAAAAAAAAAAAAAAAAAAAAAAAAAAAAAAAAAAAAAAAAAAAAAAAAAAAAAAAAAAAAAAAAAAAAAAAAAAAAAAAAAAAAAAAAAQAAAAAAAAAAAAAAZAAAAAEAAAABAAAAAAAAAAAAAAAAAAAAAAAAAAAAAAALAAAACgAAAAAAAAAAAAAAAAAAAAAAAAA8AAAAPAAAADwAAAAAAAAAAAAAAAAAAAAAAAAAAAAAAAAAAAABAAAAAAAAAAEAAAClpaUAAQAAAAAAAAAAAAAAAAAAAP///wAAAAAAAAAAAAAAAAAAAAAAAAAAAAAAAAAAADwAAAA8AAAAPAAAACwOAAC/AgAArwAAAMoAAAAAAAAAAAAAAAAAAAAAAAAAAAAAAAAAAAAAAAAABQAAADMANQAzADAAMAAIAAAAtAAEgDIyAAAAAEMAYQBsAGkAYgByAGkAAAAAAAAAAAAAAAAAAAAAAAAAAAAAAAAAAAAAAAAAAAAAAAAAAAAAAAAAAAAAAAAAAAABAAAAAAAAAAAAAAACAAAAAAAAADkzAAAkFwAAtAD/////AAAAAAEAAAAAAAAAAQAAAAEAAAAIAAAAAAAAAAAAAAAIAAAAAAAAAAAAAAABAAAAAAAAAAAAAAAAAAAAAAAAAAAAAAAAAAAAAAAAAAAAAAAAAAAAAAAAAAAAAAAAAAAAAAAAAAAAAAAAAAAAAAAAAAAAAAAAAAAAAAAAAAAAAAAAAAAAAAAAAAAAAAAAAAAAAAAAAAAAAAAAAAAAAQAAAAEAAAAAAAAAAAAAAAAAAADl////2wAAAAAAAAABAAAAlgAAAAAAAABkAAAAAQAAAAAAAAABAAAAAAAAAAAAAAD/AP8AAP//AAEAAAAyAAAA//8AAAAAAAAAAAAAAAAAAAAAAAAAAAAAAAAAAAAAAAAAAAAAAAAAAAEAAAAAAAAAAQAAAAEAAAAAAAAAAAAAAAAAAAAAAAAAAQAAAAEAAAAAAAAAAAAAAAAAAAAAAAAAAQAAAAEAAAAAAAAAAAAAAAAAAAAAAAAAAQAAAAEAAAAAAAAAAAAAAAAAAAAAAAAAlgAAAAEAAAABAAAAAAAAAAAAAAAAAAAAAQAAAAEAAAD///8AAAAAAAAAAAAAAAAAAAABAAAAAQAAAAAAAAAAAAAAAAAAAAEAAAABAAAA////AAAAAAAAAAAAAAAAAAAAAAAAAAAAAAACAAAAAAAAAAAAAAABAAAA2NjYAAEAAAAAAAAAAAAAAAEAAAABAAAAAAAAAAAAAAAAAAAAAAAAAAAAAAABAAAAAQAAAAAAAAAAAAAAAAAAAAAAAAADAAAACAAAALQABIAyMgAAAABDAGEAbABpAGIAcgBpAAAAAAAAAAAAAAAAAAAAAAAAAAAAAAAAAAAAAAAAAAAAAAAAAAAAAAAAAAAAAAAAAAAAAQAAAAAAAAAAAAAAAgAAAAAAAAA5MwAAJBcAALQAAAAAAAAAAAAAAAAAAAAAAAAAAAABAAAAAQAAAP///wAAAAAAAAAAAAAAAAAAAAAAAAAAAAAAAAAAADwAAAA8AAAAPAAAAAAAAAAAAAAAAAAAAAAAAAAAAAAAAAAAAAAAAAAAAAAAAAAAAAAAAAAAAAAAAAAAAP/////IAASAMjIAAAAAQQByAGkAYQBsAAAAAAAAAAAAAAAAAAAAAAAAAAAAAAAAAAAAAAAAAAAAAAAAAAAAAAAAAAAAAAAAAAAAAAAAAAEAAAAAAAAAAAAAAAIAAAAAAAAAOTMAACQXAADIAAgAAAAAABgAAAAAAAAAAAAAAAAAAAAAAAEAAAAAAAAAAADwPwAAAAAAAC5AAAAAAAAA8D8AAAAAAADgPwAAAAAAAPA/AQAAAAEAAAABAAAAAQAAAAEAAAAAAAAAAAAAAAEAAAAAAAEAAAAAAAAAAAAAAAEAAAABAAAAAAAAAAEAAAABAAAAAQAAAAEAAAAAAAAAAQAAAAAAAAAAAAAAAAAAAAEAAAAAAAAAAQAAAAAAAAABAAAA2NjYAAEAAAAAAAAAAAAAAAEAAAAAAAAAAQAAAPLy8gABAAAAAAAAAAAAAAADAAAAAQAAAMgABIAyMgAAAABBAHIAaQBhAGwAAAAAAAAAAAAAAAAAAAAAAAAAAAAAAAAAAAAAAAAAAAAAAAAAAAAAAAAAAAAAAAAAAAAAAAAAAQAAAAAAAAAAAAAAAgAAAAAAAAA5MwAAJBcAAMgAAAAAAAAAAAAAAAAAAAAAAAAAAAABAAAAAQAAAP///wAAAAAAAAAAAAAAAAAAAAAAAAAAAAAAAAAAADwAAAA8AAAAPAAAAAAAAAAAAAAAAAAAAAAAAAAAAAAAAAAAAAAAAAAAAAAAAAAAAAAAAAAAAAAAAAAAAP/////IAASAMjIAAAAAQQByAGkAYQBsAAAAAAAAAAAAAAAAAAAAAAAAAAAAAAAAAAAAAAAAAAAAAAAAAAAAAAAAAAAAAAAAAAAAAAAAAAEAAAAAAAAAAAAAAAIAAAAAAAAAOTMAACQXAADIAAAAAAACAAAAAAAAAAAAAAABAAAAAAAAAAAAAAAAAAAAAIjjQAAAAAAAiLNAAAAAAAAAJEAAAAAAAAAAAAEAAAAAAAAAAQAAAAAAAAAAAAAAAAAAAAAAAAABAAAAAAABAAAAAAAAAAAAAAABAAAAAQAAAAAAAAABAAAAAQAAAAAAAAABAAAAAQAAAAEAAAABAAAAAAAAAAAAAAAAAAAAAQAAAAEAAAD///8AAAAAAAAAAAAAAAAAAAABAAAAAQAAAAAAAAAAAAAAAAAAAAEAAAABAAAA////AAAAAAAAAAAAAAAAAAAAAAAAAAcAAAAAAAAAAQAAAA=="/>
    </c:ext>
  </c:extLst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266700</xdr:colOff>
      <xdr:row>10</xdr:row>
      <xdr:rowOff>133350</xdr:rowOff>
    </xdr:from>
    <xdr:to>
      <xdr:col>13</xdr:col>
      <xdr:colOff>666750</xdr:colOff>
      <xdr:row>35</xdr:row>
      <xdr:rowOff>91440</xdr:rowOff>
    </xdr:to>
    <xdr:graphicFrame macro="">
      <xdr:nvGraphicFramePr>
        <xdr:cNvPr id="3" name="图表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extLst>
            <a:ext uri="smNativeData">
              <pm:smNativeData xmlns="" xmlns:pm="pm" val="SMDATA_5_+4efWRMAAAAlAAAAEwAAAI0AAAAAkAAAAEgAAACQAAAASAAAAAAAAAAAAAAAAAAAABcAAAAUAAAAAAAAAAAAAAD/fwAA/38AAAAAAAAJAAAABAAAAAAAAAAMAAAAEAAAAAAAAAAAAAAAAAAAAAAAAAAhAAAALgAAACoAAAAKAAAAAAAAAIADvwEjAAAADQAAACQCXQSkAQAAJgwAAAYzAADmGQAAAAA="/>
            </a:ext>
          </a:extLst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276225</xdr:colOff>
      <xdr:row>36</xdr:row>
      <xdr:rowOff>30480</xdr:rowOff>
    </xdr:from>
    <xdr:to>
      <xdr:col>13</xdr:col>
      <xdr:colOff>685800</xdr:colOff>
      <xdr:row>58</xdr:row>
      <xdr:rowOff>81280</xdr:rowOff>
    </xdr:to>
    <xdr:graphicFrame macro="">
      <xdr:nvGraphicFramePr>
        <xdr:cNvPr id="2" name="图表 4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extLst>
            <a:ext uri="smNativeData">
              <pm:smNativeData xmlns="" xmlns:pm="pm" val="SMDATA_5_+4efWRMAAAAlAAAAEwAAAI0AAAAAkAAAAEgAAACQAAAASAAAAAAAAAAAAAAAAAAAABcAAAAUAAAAAAAAAAAAAAD/fwAA/38AAAAAAAAJAAAABAAAAAAAAAAMAAAAEAAAAAAAAAAAAAAAAAAAAAAAAAAhAAAALgAAACoAAAAkAAAAAAAAALcAzwE6AAAADQAAAOcBfASzAQAAuSYAAPcyAABuFwAAAAA="/>
            </a:ext>
          </a:extLst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N11"/>
  <sheetViews>
    <sheetView tabSelected="1" workbookViewId="0">
      <selection activeCell="S14" sqref="S14"/>
    </sheetView>
  </sheetViews>
  <sheetFormatPr defaultRowHeight="12.75" x14ac:dyDescent="0.2"/>
  <sheetData>
    <row r="1" spans="1:14" ht="14.25" x14ac:dyDescent="0.2">
      <c r="A1" s="1" t="s">
        <v>0</v>
      </c>
    </row>
    <row r="2" spans="1:14" ht="14.25" x14ac:dyDescent="0.2">
      <c r="A2" s="4" t="s">
        <v>1</v>
      </c>
      <c r="B2" s="4"/>
      <c r="C2" s="4" t="s">
        <v>2</v>
      </c>
      <c r="D2" s="4"/>
      <c r="E2" s="4" t="s">
        <v>3</v>
      </c>
      <c r="F2" s="4"/>
      <c r="G2" s="4" t="s">
        <v>4</v>
      </c>
      <c r="H2" s="4"/>
      <c r="I2" s="4" t="s">
        <v>5</v>
      </c>
      <c r="J2" s="4"/>
      <c r="K2" s="4" t="s">
        <v>6</v>
      </c>
      <c r="L2" s="4"/>
      <c r="M2" s="4" t="s">
        <v>7</v>
      </c>
      <c r="N2" s="4"/>
    </row>
    <row r="3" spans="1:14" ht="14.25" x14ac:dyDescent="0.2">
      <c r="A3" s="4" t="s">
        <v>8</v>
      </c>
      <c r="B3" s="4"/>
      <c r="C3" s="4" t="s">
        <v>9</v>
      </c>
      <c r="D3" s="4"/>
      <c r="E3" s="4" t="s">
        <v>10</v>
      </c>
      <c r="F3" s="4"/>
      <c r="G3" s="4" t="s">
        <v>10</v>
      </c>
      <c r="H3" s="4"/>
      <c r="I3" s="4" t="s">
        <v>11</v>
      </c>
      <c r="J3" s="4"/>
      <c r="K3" s="4" t="s">
        <v>9</v>
      </c>
      <c r="L3" s="4"/>
      <c r="M3" s="4" t="s">
        <v>10</v>
      </c>
      <c r="N3" s="4"/>
    </row>
    <row r="4" spans="1:14" ht="14.25" x14ac:dyDescent="0.2">
      <c r="A4" s="1" t="s">
        <v>12</v>
      </c>
      <c r="B4" s="1" t="s">
        <v>13</v>
      </c>
      <c r="C4" s="1" t="s">
        <v>12</v>
      </c>
      <c r="D4" s="1" t="s">
        <v>13</v>
      </c>
      <c r="E4" s="1" t="s">
        <v>12</v>
      </c>
      <c r="F4" s="1" t="s">
        <v>13</v>
      </c>
      <c r="G4" s="1" t="s">
        <v>12</v>
      </c>
      <c r="H4" s="1" t="s">
        <v>13</v>
      </c>
      <c r="I4" s="1" t="s">
        <v>12</v>
      </c>
      <c r="J4" s="1" t="s">
        <v>13</v>
      </c>
      <c r="K4" s="1" t="s">
        <v>12</v>
      </c>
      <c r="L4" s="1" t="s">
        <v>13</v>
      </c>
      <c r="M4" s="1" t="s">
        <v>12</v>
      </c>
      <c r="N4" s="1" t="s">
        <v>13</v>
      </c>
    </row>
    <row r="5" spans="1:14" ht="14.25" x14ac:dyDescent="0.2">
      <c r="A5" s="2">
        <v>177</v>
      </c>
      <c r="B5" s="1">
        <v>3530</v>
      </c>
      <c r="C5" s="2">
        <v>35</v>
      </c>
      <c r="D5" s="1">
        <v>3530</v>
      </c>
      <c r="E5" s="2">
        <v>847</v>
      </c>
      <c r="F5" s="1">
        <v>3530</v>
      </c>
      <c r="G5" s="2">
        <v>812</v>
      </c>
      <c r="H5" s="1">
        <v>3530</v>
      </c>
      <c r="I5" s="1">
        <v>353</v>
      </c>
      <c r="J5" s="1">
        <v>3530</v>
      </c>
      <c r="K5" s="1">
        <v>1447</v>
      </c>
      <c r="L5" s="1">
        <v>3530</v>
      </c>
      <c r="M5" s="1">
        <v>318</v>
      </c>
      <c r="N5" s="1">
        <v>3530</v>
      </c>
    </row>
    <row r="6" spans="1:14" ht="14.25" x14ac:dyDescent="0.2">
      <c r="A6" s="1" t="s">
        <v>14</v>
      </c>
    </row>
    <row r="7" spans="1:14" ht="14.25" x14ac:dyDescent="0.2">
      <c r="A7" s="4" t="s">
        <v>15</v>
      </c>
      <c r="B7" s="4"/>
      <c r="C7" s="4" t="s">
        <v>16</v>
      </c>
      <c r="D7" s="4"/>
      <c r="E7" s="4" t="s">
        <v>17</v>
      </c>
      <c r="F7" s="4"/>
      <c r="G7" s="4" t="s">
        <v>18</v>
      </c>
      <c r="H7" s="4"/>
      <c r="I7" s="4" t="s">
        <v>19</v>
      </c>
      <c r="J7" s="4"/>
      <c r="K7" s="4" t="s">
        <v>20</v>
      </c>
      <c r="L7" s="4"/>
      <c r="M7" s="4" t="s">
        <v>21</v>
      </c>
      <c r="N7" s="4"/>
    </row>
    <row r="8" spans="1:14" ht="14.25" x14ac:dyDescent="0.2">
      <c r="A8" s="3" t="s">
        <v>10</v>
      </c>
      <c r="B8" s="3"/>
      <c r="C8" s="3" t="s">
        <v>10</v>
      </c>
      <c r="D8" s="3"/>
      <c r="E8" s="3" t="s">
        <v>10</v>
      </c>
      <c r="F8" s="3"/>
      <c r="G8" s="3" t="s">
        <v>10</v>
      </c>
      <c r="H8" s="3"/>
      <c r="I8" s="3" t="s">
        <v>10</v>
      </c>
      <c r="J8" s="3"/>
      <c r="K8" s="3" t="s">
        <v>10</v>
      </c>
      <c r="L8" s="3"/>
      <c r="M8" s="3" t="s">
        <v>10</v>
      </c>
      <c r="N8" s="3"/>
    </row>
    <row r="9" spans="1:14" ht="14.25" x14ac:dyDescent="0.2">
      <c r="A9" s="1" t="s">
        <v>12</v>
      </c>
      <c r="B9" s="1" t="s">
        <v>13</v>
      </c>
      <c r="C9" s="1" t="s">
        <v>12</v>
      </c>
      <c r="D9" s="1" t="s">
        <v>13</v>
      </c>
      <c r="E9" s="1" t="s">
        <v>12</v>
      </c>
      <c r="F9" s="1" t="s">
        <v>13</v>
      </c>
      <c r="G9" s="1" t="s">
        <v>12</v>
      </c>
      <c r="H9" s="1" t="s">
        <v>13</v>
      </c>
      <c r="I9" s="1" t="s">
        <v>12</v>
      </c>
      <c r="J9" s="1" t="s">
        <v>13</v>
      </c>
      <c r="K9" s="1" t="s">
        <v>12</v>
      </c>
      <c r="L9" s="1" t="s">
        <v>13</v>
      </c>
      <c r="M9" s="1" t="s">
        <v>12</v>
      </c>
      <c r="N9" s="1" t="s">
        <v>13</v>
      </c>
    </row>
    <row r="10" spans="1:14" ht="14.25" x14ac:dyDescent="0.2">
      <c r="A10" s="2">
        <v>883</v>
      </c>
      <c r="B10" s="1">
        <v>35300</v>
      </c>
      <c r="C10" s="2">
        <v>494</v>
      </c>
      <c r="D10" s="1">
        <v>35300</v>
      </c>
      <c r="E10" s="2">
        <v>1130</v>
      </c>
      <c r="F10" s="1">
        <v>35300</v>
      </c>
      <c r="G10" s="2">
        <v>1659</v>
      </c>
      <c r="H10" s="1">
        <v>35300</v>
      </c>
      <c r="I10" s="1">
        <v>671</v>
      </c>
      <c r="J10" s="1">
        <v>35300</v>
      </c>
      <c r="K10" s="1">
        <v>1024</v>
      </c>
      <c r="L10" s="1">
        <v>35300</v>
      </c>
      <c r="M10" s="1">
        <v>388</v>
      </c>
      <c r="N10" s="1">
        <v>35300</v>
      </c>
    </row>
    <row r="11" spans="1:14" ht="12" customHeight="1" x14ac:dyDescent="0.2"/>
  </sheetData>
  <mergeCells count="21">
    <mergeCell ref="K2:L2"/>
    <mergeCell ref="M2:N2"/>
    <mergeCell ref="A3:B3"/>
    <mergeCell ref="C3:D3"/>
    <mergeCell ref="E3:F3"/>
    <mergeCell ref="G3:H3"/>
    <mergeCell ref="I3:J3"/>
    <mergeCell ref="K3:L3"/>
    <mergeCell ref="M3:N3"/>
    <mergeCell ref="A2:B2"/>
    <mergeCell ref="C2:D2"/>
    <mergeCell ref="E2:F2"/>
    <mergeCell ref="G2:H2"/>
    <mergeCell ref="I2:J2"/>
    <mergeCell ref="K7:L7"/>
    <mergeCell ref="M7:N7"/>
    <mergeCell ref="A7:B7"/>
    <mergeCell ref="C7:D7"/>
    <mergeCell ref="E7:F7"/>
    <mergeCell ref="G7:H7"/>
    <mergeCell ref="I7:J7"/>
  </mergeCells>
  <phoneticPr fontId="4" type="noConversion"/>
  <pageMargins left="0.7" right="0.7" top="0.75" bottom="0.75" header="0.3" footer="0.3"/>
  <pageSetup paperSize="9" pageOrder="overThenDown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J4"/>
  <sheetViews>
    <sheetView workbookViewId="0">
      <selection activeCell="I4" sqref="I4"/>
    </sheetView>
  </sheetViews>
  <sheetFormatPr defaultRowHeight="12.75" x14ac:dyDescent="0.2"/>
  <cols>
    <col min="1" max="1" width="11.5703125" customWidth="1"/>
  </cols>
  <sheetData>
    <row r="1" spans="1:10" ht="14.25" x14ac:dyDescent="0.2">
      <c r="A1" s="1" t="s">
        <v>26</v>
      </c>
    </row>
    <row r="2" spans="1:10" ht="14.25" x14ac:dyDescent="0.2">
      <c r="A2" s="4" t="s">
        <v>22</v>
      </c>
      <c r="B2" s="4"/>
      <c r="C2" s="4" t="s">
        <v>23</v>
      </c>
      <c r="D2" s="4"/>
      <c r="E2" s="4" t="s">
        <v>24</v>
      </c>
      <c r="F2" s="4"/>
      <c r="G2" s="4" t="s">
        <v>10</v>
      </c>
      <c r="H2" s="4"/>
      <c r="I2" s="4" t="s">
        <v>25</v>
      </c>
      <c r="J2" s="4"/>
    </row>
    <row r="3" spans="1:10" ht="14.25" x14ac:dyDescent="0.2">
      <c r="A3" s="1" t="s">
        <v>12</v>
      </c>
      <c r="B3" s="1" t="s">
        <v>13</v>
      </c>
      <c r="C3" s="1" t="s">
        <v>12</v>
      </c>
      <c r="D3" s="1" t="s">
        <v>13</v>
      </c>
      <c r="E3" s="1" t="s">
        <v>12</v>
      </c>
      <c r="F3" s="1" t="s">
        <v>13</v>
      </c>
      <c r="G3" s="1" t="s">
        <v>12</v>
      </c>
      <c r="H3" s="1" t="s">
        <v>13</v>
      </c>
      <c r="I3" s="1" t="s">
        <v>12</v>
      </c>
      <c r="J3" s="1" t="s">
        <v>13</v>
      </c>
    </row>
    <row r="4" spans="1:10" ht="14.25" x14ac:dyDescent="0.2">
      <c r="A4" s="2">
        <f>36107*35.3</f>
        <v>1274577.0999999999</v>
      </c>
      <c r="B4" s="1">
        <v>100000</v>
      </c>
      <c r="C4" s="2">
        <f>110*35.3</f>
        <v>3882.9999999999995</v>
      </c>
      <c r="D4" s="1">
        <v>26500</v>
      </c>
      <c r="E4" s="2">
        <f>48*35.3</f>
        <v>1694.3999999999999</v>
      </c>
      <c r="F4" s="1">
        <v>10600</v>
      </c>
      <c r="G4" s="2">
        <f>5*35.3</f>
        <v>176.5</v>
      </c>
      <c r="H4" s="1">
        <v>3530</v>
      </c>
      <c r="I4" s="1">
        <v>0</v>
      </c>
      <c r="J4" s="1">
        <v>29</v>
      </c>
    </row>
  </sheetData>
  <mergeCells count="5">
    <mergeCell ref="A2:B2"/>
    <mergeCell ref="C2:D2"/>
    <mergeCell ref="E2:F2"/>
    <mergeCell ref="G2:H2"/>
    <mergeCell ref="I2:J2"/>
  </mergeCells>
  <phoneticPr fontId="4" type="noConversion"/>
  <pageMargins left="0.7" right="0.7" top="0.75" bottom="0.75" header="0.3" footer="0.3"/>
  <pageSetup paperSize="9" pageOrder="overThenDown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J4"/>
  <sheetViews>
    <sheetView workbookViewId="0">
      <selection activeCell="I4" sqref="I4"/>
    </sheetView>
  </sheetViews>
  <sheetFormatPr defaultRowHeight="12.75" x14ac:dyDescent="0.2"/>
  <cols>
    <col min="1" max="1" width="11.42578125" customWidth="1"/>
  </cols>
  <sheetData>
    <row r="1" spans="1:10" ht="14.25" x14ac:dyDescent="0.2">
      <c r="A1" s="1" t="s">
        <v>27</v>
      </c>
    </row>
    <row r="2" spans="1:10" ht="14.25" x14ac:dyDescent="0.2">
      <c r="A2" s="4" t="s">
        <v>22</v>
      </c>
      <c r="B2" s="4"/>
      <c r="C2" s="4" t="s">
        <v>23</v>
      </c>
      <c r="D2" s="4"/>
      <c r="E2" s="4" t="s">
        <v>24</v>
      </c>
      <c r="F2" s="4"/>
      <c r="G2" s="4" t="s">
        <v>10</v>
      </c>
      <c r="H2" s="4"/>
      <c r="I2" s="4" t="s">
        <v>25</v>
      </c>
      <c r="J2" s="4"/>
    </row>
    <row r="3" spans="1:10" ht="14.25" x14ac:dyDescent="0.2">
      <c r="A3" s="1" t="s">
        <v>12</v>
      </c>
      <c r="B3" s="1" t="s">
        <v>13</v>
      </c>
      <c r="C3" s="1" t="s">
        <v>12</v>
      </c>
      <c r="D3" s="1" t="s">
        <v>13</v>
      </c>
      <c r="E3" s="1" t="s">
        <v>12</v>
      </c>
      <c r="F3" s="1" t="s">
        <v>13</v>
      </c>
      <c r="G3" s="1" t="s">
        <v>12</v>
      </c>
      <c r="H3" s="1" t="s">
        <v>13</v>
      </c>
      <c r="I3" s="1" t="s">
        <v>12</v>
      </c>
      <c r="J3" s="1" t="s">
        <v>13</v>
      </c>
    </row>
    <row r="4" spans="1:10" ht="14.25" x14ac:dyDescent="0.2">
      <c r="A4" s="2">
        <f>42278*35.3</f>
        <v>1492413.4</v>
      </c>
      <c r="B4" s="1">
        <v>100000</v>
      </c>
      <c r="C4" s="2">
        <f>8*35.3</f>
        <v>282.39999999999998</v>
      </c>
      <c r="D4" s="1">
        <v>26500</v>
      </c>
      <c r="E4" s="2">
        <f>4*35.3</f>
        <v>141.19999999999999</v>
      </c>
      <c r="F4" s="1">
        <v>10600</v>
      </c>
      <c r="G4" s="2">
        <f>1*35.3</f>
        <v>35.299999999999997</v>
      </c>
      <c r="H4" s="1">
        <v>3530</v>
      </c>
      <c r="I4" s="1">
        <v>1</v>
      </c>
      <c r="J4" s="1">
        <v>29</v>
      </c>
    </row>
  </sheetData>
  <mergeCells count="5">
    <mergeCell ref="A2:B2"/>
    <mergeCell ref="C2:D2"/>
    <mergeCell ref="E2:F2"/>
    <mergeCell ref="G2:H2"/>
    <mergeCell ref="I2:J2"/>
  </mergeCells>
  <phoneticPr fontId="4" type="noConversion"/>
  <pageMargins left="0.7" right="0.7" top="0.75" bottom="0.75" header="0.3" footer="0.3"/>
  <pageSetup paperSize="9" pageOrder="overThenDown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A1:J4"/>
  <sheetViews>
    <sheetView workbookViewId="0">
      <selection activeCell="I4" sqref="I4"/>
    </sheetView>
  </sheetViews>
  <sheetFormatPr defaultRowHeight="12.75" x14ac:dyDescent="0.2"/>
  <cols>
    <col min="1" max="1" width="10.85546875" customWidth="1"/>
  </cols>
  <sheetData>
    <row r="1" spans="1:10" ht="14.25" x14ac:dyDescent="0.2">
      <c r="A1" s="1" t="s">
        <v>28</v>
      </c>
    </row>
    <row r="2" spans="1:10" ht="14.25" x14ac:dyDescent="0.2">
      <c r="A2" s="4" t="s">
        <v>22</v>
      </c>
      <c r="B2" s="4"/>
      <c r="C2" s="4" t="s">
        <v>23</v>
      </c>
      <c r="D2" s="4"/>
      <c r="E2" s="4" t="s">
        <v>24</v>
      </c>
      <c r="F2" s="4"/>
      <c r="G2" s="4" t="s">
        <v>10</v>
      </c>
      <c r="H2" s="4"/>
      <c r="I2" s="4" t="s">
        <v>25</v>
      </c>
      <c r="J2" s="4"/>
    </row>
    <row r="3" spans="1:10" ht="14.25" x14ac:dyDescent="0.2">
      <c r="A3" s="1" t="s">
        <v>12</v>
      </c>
      <c r="B3" s="1" t="s">
        <v>13</v>
      </c>
      <c r="C3" s="1" t="s">
        <v>12</v>
      </c>
      <c r="D3" s="1" t="s">
        <v>13</v>
      </c>
      <c r="E3" s="1" t="s">
        <v>12</v>
      </c>
      <c r="F3" s="1" t="s">
        <v>13</v>
      </c>
      <c r="G3" s="1" t="s">
        <v>12</v>
      </c>
      <c r="H3" s="1" t="s">
        <v>13</v>
      </c>
      <c r="I3" s="1" t="s">
        <v>12</v>
      </c>
      <c r="J3" s="1" t="s">
        <v>13</v>
      </c>
    </row>
    <row r="4" spans="1:10" ht="14.25" x14ac:dyDescent="0.2">
      <c r="A4" s="2">
        <f>24901*35.3</f>
        <v>879005.29999999993</v>
      </c>
      <c r="B4" s="1">
        <v>100000</v>
      </c>
      <c r="C4" s="2">
        <f>68*35.3</f>
        <v>2400.3999999999996</v>
      </c>
      <c r="D4" s="1">
        <v>26500</v>
      </c>
      <c r="E4" s="2">
        <f>47*35.3</f>
        <v>1659.1</v>
      </c>
      <c r="F4" s="1">
        <v>10600</v>
      </c>
      <c r="G4" s="2">
        <f>24*35.3</f>
        <v>847.19999999999993</v>
      </c>
      <c r="H4" s="1">
        <v>3530</v>
      </c>
      <c r="I4" s="1">
        <v>6</v>
      </c>
      <c r="J4" s="1">
        <v>29</v>
      </c>
    </row>
  </sheetData>
  <mergeCells count="5">
    <mergeCell ref="A2:B2"/>
    <mergeCell ref="C2:D2"/>
    <mergeCell ref="E2:F2"/>
    <mergeCell ref="G2:H2"/>
    <mergeCell ref="I2:J2"/>
  </mergeCells>
  <phoneticPr fontId="4" type="noConversion"/>
  <pageMargins left="0.7" right="0.7" top="0.75" bottom="0.75" header="0.3" footer="0.3"/>
  <pageSetup paperSize="9" pageOrder="overThenDown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/>
  <dimension ref="A1:J4"/>
  <sheetViews>
    <sheetView workbookViewId="0">
      <selection activeCell="I4" sqref="I4"/>
    </sheetView>
  </sheetViews>
  <sheetFormatPr defaultRowHeight="12.75" x14ac:dyDescent="0.2"/>
  <cols>
    <col min="1" max="1" width="11.140625" customWidth="1"/>
  </cols>
  <sheetData>
    <row r="1" spans="1:10" ht="14.25" x14ac:dyDescent="0.2">
      <c r="A1" s="1" t="s">
        <v>29</v>
      </c>
    </row>
    <row r="2" spans="1:10" ht="14.25" x14ac:dyDescent="0.2">
      <c r="A2" s="4" t="s">
        <v>22</v>
      </c>
      <c r="B2" s="4"/>
      <c r="C2" s="4" t="s">
        <v>23</v>
      </c>
      <c r="D2" s="4"/>
      <c r="E2" s="4" t="s">
        <v>24</v>
      </c>
      <c r="F2" s="4"/>
      <c r="G2" s="4" t="s">
        <v>10</v>
      </c>
      <c r="H2" s="4"/>
      <c r="I2" s="4" t="s">
        <v>25</v>
      </c>
      <c r="J2" s="4"/>
    </row>
    <row r="3" spans="1:10" ht="14.25" x14ac:dyDescent="0.2">
      <c r="A3" s="1" t="s">
        <v>12</v>
      </c>
      <c r="B3" s="1" t="s">
        <v>13</v>
      </c>
      <c r="C3" s="1" t="s">
        <v>12</v>
      </c>
      <c r="D3" s="1" t="s">
        <v>13</v>
      </c>
      <c r="E3" s="1" t="s">
        <v>12</v>
      </c>
      <c r="F3" s="1" t="s">
        <v>13</v>
      </c>
      <c r="G3" s="1" t="s">
        <v>12</v>
      </c>
      <c r="H3" s="1" t="s">
        <v>13</v>
      </c>
      <c r="I3" s="1" t="s">
        <v>12</v>
      </c>
      <c r="J3" s="1" t="s">
        <v>13</v>
      </c>
    </row>
    <row r="4" spans="1:10" ht="14.25" x14ac:dyDescent="0.2">
      <c r="A4" s="2">
        <f>24128*35.3</f>
        <v>851718.39999999991</v>
      </c>
      <c r="B4" s="1">
        <v>100000</v>
      </c>
      <c r="C4" s="2">
        <f>78*35.3</f>
        <v>2753.3999999999996</v>
      </c>
      <c r="D4" s="1">
        <v>26500</v>
      </c>
      <c r="E4" s="2">
        <f>44*35.3</f>
        <v>1553.1999999999998</v>
      </c>
      <c r="F4" s="1">
        <v>10600</v>
      </c>
      <c r="G4" s="2">
        <f>23*35.3</f>
        <v>811.9</v>
      </c>
      <c r="H4" s="1">
        <v>3530</v>
      </c>
      <c r="I4" s="1">
        <v>5</v>
      </c>
      <c r="J4" s="1">
        <v>29</v>
      </c>
    </row>
  </sheetData>
  <mergeCells count="5">
    <mergeCell ref="A2:B2"/>
    <mergeCell ref="C2:D2"/>
    <mergeCell ref="E2:F2"/>
    <mergeCell ref="G2:H2"/>
    <mergeCell ref="I2:J2"/>
  </mergeCells>
  <phoneticPr fontId="4" type="noConversion"/>
  <pageMargins left="0.7" right="0.7" top="0.75" bottom="0.75" header="0.3" footer="0.3"/>
  <pageSetup paperSize="9" pageOrder="overThenDown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/>
  <dimension ref="A1:J4"/>
  <sheetViews>
    <sheetView workbookViewId="0">
      <selection activeCell="I4" sqref="I4"/>
    </sheetView>
  </sheetViews>
  <sheetFormatPr defaultRowHeight="12.75" x14ac:dyDescent="0.2"/>
  <cols>
    <col min="1" max="1" width="11.42578125" customWidth="1"/>
  </cols>
  <sheetData>
    <row r="1" spans="1:10" ht="14.25" x14ac:dyDescent="0.2">
      <c r="A1" s="1" t="s">
        <v>30</v>
      </c>
    </row>
    <row r="2" spans="1:10" ht="14.25" x14ac:dyDescent="0.2">
      <c r="A2" s="4" t="s">
        <v>22</v>
      </c>
      <c r="B2" s="4"/>
      <c r="C2" s="4" t="s">
        <v>23</v>
      </c>
      <c r="D2" s="4"/>
      <c r="E2" s="4" t="s">
        <v>24</v>
      </c>
      <c r="F2" s="4"/>
      <c r="G2" s="4" t="s">
        <v>10</v>
      </c>
      <c r="H2" s="4"/>
      <c r="I2" s="4" t="s">
        <v>25</v>
      </c>
      <c r="J2" s="4"/>
    </row>
    <row r="3" spans="1:10" ht="14.25" x14ac:dyDescent="0.2">
      <c r="A3" s="1" t="s">
        <v>12</v>
      </c>
      <c r="B3" s="1" t="s">
        <v>13</v>
      </c>
      <c r="C3" s="1" t="s">
        <v>12</v>
      </c>
      <c r="D3" s="1" t="s">
        <v>13</v>
      </c>
      <c r="E3" s="1" t="s">
        <v>12</v>
      </c>
      <c r="F3" s="1" t="s">
        <v>13</v>
      </c>
      <c r="G3" s="1" t="s">
        <v>12</v>
      </c>
      <c r="H3" s="1" t="s">
        <v>13</v>
      </c>
      <c r="I3" s="1" t="s">
        <v>12</v>
      </c>
      <c r="J3" s="1" t="s">
        <v>13</v>
      </c>
    </row>
    <row r="4" spans="1:10" ht="14.25" x14ac:dyDescent="0.2">
      <c r="A4" s="2">
        <f>39887*35.3</f>
        <v>1408011.0999999999</v>
      </c>
      <c r="B4" s="1">
        <v>100000</v>
      </c>
      <c r="C4" s="2">
        <f>46*35.3</f>
        <v>1623.8</v>
      </c>
      <c r="D4" s="1">
        <v>26500</v>
      </c>
      <c r="E4" s="2">
        <f>22*35.3</f>
        <v>776.59999999999991</v>
      </c>
      <c r="F4" s="1">
        <v>10600</v>
      </c>
      <c r="G4" s="2">
        <f>10*35.3</f>
        <v>353</v>
      </c>
      <c r="H4" s="1">
        <v>3530</v>
      </c>
      <c r="I4" s="1">
        <v>6</v>
      </c>
      <c r="J4" s="1">
        <v>29</v>
      </c>
    </row>
  </sheetData>
  <mergeCells count="5">
    <mergeCell ref="A2:B2"/>
    <mergeCell ref="C2:D2"/>
    <mergeCell ref="E2:F2"/>
    <mergeCell ref="G2:H2"/>
    <mergeCell ref="I2:J2"/>
  </mergeCells>
  <phoneticPr fontId="4" type="noConversion"/>
  <pageMargins left="0.7" right="0.7" top="0.75" bottom="0.75" header="0.3" footer="0.3"/>
  <pageSetup paperSize="9" pageOrder="overThenDown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7"/>
  <dimension ref="A1:J4"/>
  <sheetViews>
    <sheetView workbookViewId="0">
      <selection activeCell="I4" sqref="I4"/>
    </sheetView>
  </sheetViews>
  <sheetFormatPr defaultRowHeight="12.75" x14ac:dyDescent="0.2"/>
  <cols>
    <col min="1" max="1" width="11.7109375" customWidth="1"/>
  </cols>
  <sheetData>
    <row r="1" spans="1:10" ht="14.25" x14ac:dyDescent="0.2">
      <c r="A1" s="1" t="s">
        <v>31</v>
      </c>
    </row>
    <row r="2" spans="1:10" ht="14.25" x14ac:dyDescent="0.2">
      <c r="A2" s="4" t="s">
        <v>22</v>
      </c>
      <c r="B2" s="4"/>
      <c r="C2" s="4" t="s">
        <v>23</v>
      </c>
      <c r="D2" s="4"/>
      <c r="E2" s="4" t="s">
        <v>24</v>
      </c>
      <c r="F2" s="4"/>
      <c r="G2" s="4" t="s">
        <v>10</v>
      </c>
      <c r="H2" s="4"/>
      <c r="I2" s="4" t="s">
        <v>25</v>
      </c>
      <c r="J2" s="4"/>
    </row>
    <row r="3" spans="1:10" ht="14.25" x14ac:dyDescent="0.2">
      <c r="A3" s="1" t="s">
        <v>12</v>
      </c>
      <c r="B3" s="1" t="s">
        <v>13</v>
      </c>
      <c r="C3" s="1" t="s">
        <v>12</v>
      </c>
      <c r="D3" s="1" t="s">
        <v>13</v>
      </c>
      <c r="E3" s="1" t="s">
        <v>12</v>
      </c>
      <c r="F3" s="1" t="s">
        <v>13</v>
      </c>
      <c r="G3" s="1" t="s">
        <v>12</v>
      </c>
      <c r="H3" s="1" t="s">
        <v>13</v>
      </c>
      <c r="I3" s="1" t="s">
        <v>12</v>
      </c>
      <c r="J3" s="1" t="s">
        <v>13</v>
      </c>
    </row>
    <row r="4" spans="1:10" ht="14.25" x14ac:dyDescent="0.2">
      <c r="A4" s="2">
        <f>30867*35.3</f>
        <v>1089605.0999999999</v>
      </c>
      <c r="B4" s="1">
        <v>100000</v>
      </c>
      <c r="C4" s="2">
        <f>141*35.3</f>
        <v>4977.2999999999993</v>
      </c>
      <c r="D4" s="1">
        <v>26500</v>
      </c>
      <c r="E4" s="2">
        <f>85*35.3</f>
        <v>3000.4999999999995</v>
      </c>
      <c r="F4" s="1">
        <v>10600</v>
      </c>
      <c r="G4" s="2">
        <f>41*35.3</f>
        <v>1447.3</v>
      </c>
      <c r="H4" s="1">
        <v>3530</v>
      </c>
      <c r="I4" s="1">
        <v>15</v>
      </c>
      <c r="J4" s="1">
        <v>29</v>
      </c>
    </row>
  </sheetData>
  <mergeCells count="5">
    <mergeCell ref="A2:B2"/>
    <mergeCell ref="C2:D2"/>
    <mergeCell ref="E2:F2"/>
    <mergeCell ref="G2:H2"/>
    <mergeCell ref="I2:J2"/>
  </mergeCells>
  <phoneticPr fontId="4" type="noConversion"/>
  <pageMargins left="0.7" right="0.7" top="0.75" bottom="0.75" header="0.3" footer="0.3"/>
  <pageSetup paperSize="9" pageOrder="overThenDown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8"/>
  <dimension ref="A1:J4"/>
  <sheetViews>
    <sheetView workbookViewId="0">
      <selection activeCell="I4" sqref="I4"/>
    </sheetView>
  </sheetViews>
  <sheetFormatPr defaultRowHeight="12.75" x14ac:dyDescent="0.2"/>
  <cols>
    <col min="1" max="1" width="11.7109375" customWidth="1"/>
  </cols>
  <sheetData>
    <row r="1" spans="1:10" ht="14.25" x14ac:dyDescent="0.2">
      <c r="A1" s="1" t="s">
        <v>32</v>
      </c>
    </row>
    <row r="2" spans="1:10" ht="14.25" x14ac:dyDescent="0.2">
      <c r="A2" s="4" t="s">
        <v>22</v>
      </c>
      <c r="B2" s="4"/>
      <c r="C2" s="4" t="s">
        <v>23</v>
      </c>
      <c r="D2" s="4"/>
      <c r="E2" s="4" t="s">
        <v>24</v>
      </c>
      <c r="F2" s="4"/>
      <c r="G2" s="4" t="s">
        <v>10</v>
      </c>
      <c r="H2" s="4"/>
      <c r="I2" s="4" t="s">
        <v>25</v>
      </c>
      <c r="J2" s="4"/>
    </row>
    <row r="3" spans="1:10" ht="14.25" x14ac:dyDescent="0.2">
      <c r="A3" s="1" t="s">
        <v>12</v>
      </c>
      <c r="B3" s="1" t="s">
        <v>13</v>
      </c>
      <c r="C3" s="1" t="s">
        <v>12</v>
      </c>
      <c r="D3" s="1" t="s">
        <v>13</v>
      </c>
      <c r="E3" s="1" t="s">
        <v>12</v>
      </c>
      <c r="F3" s="1" t="s">
        <v>13</v>
      </c>
      <c r="G3" s="1" t="s">
        <v>12</v>
      </c>
      <c r="H3" s="1" t="s">
        <v>13</v>
      </c>
      <c r="I3" s="1" t="s">
        <v>12</v>
      </c>
      <c r="J3" s="1" t="s">
        <v>13</v>
      </c>
    </row>
    <row r="4" spans="1:10" ht="14.25" x14ac:dyDescent="0.2">
      <c r="A4" s="2">
        <f>34358*35.3</f>
        <v>1212837.3999999999</v>
      </c>
      <c r="B4" s="1">
        <v>100000</v>
      </c>
      <c r="C4" s="2">
        <f>49*35.3</f>
        <v>1729.6999999999998</v>
      </c>
      <c r="D4" s="1">
        <v>26500</v>
      </c>
      <c r="E4" s="2">
        <f>20*35.3</f>
        <v>706</v>
      </c>
      <c r="F4" s="1">
        <v>10600</v>
      </c>
      <c r="G4" s="2">
        <f>9*35.3</f>
        <v>317.7</v>
      </c>
      <c r="H4" s="1">
        <v>3530</v>
      </c>
      <c r="I4" s="2">
        <v>3</v>
      </c>
      <c r="J4" s="1">
        <v>29</v>
      </c>
    </row>
  </sheetData>
  <mergeCells count="5">
    <mergeCell ref="A2:B2"/>
    <mergeCell ref="C2:D2"/>
    <mergeCell ref="E2:F2"/>
    <mergeCell ref="G2:H2"/>
    <mergeCell ref="I2:J2"/>
  </mergeCells>
  <phoneticPr fontId="4" type="noConversion"/>
  <pageMargins left="0.7" right="0.7" top="0.75" bottom="0.75" header="0.3" footer="0.3"/>
  <pageSetup paperSize="9" pageOrder="overThenDown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9"/>
  <dimension ref="A1:J4"/>
  <sheetViews>
    <sheetView workbookViewId="0">
      <selection activeCell="I4" sqref="I4"/>
    </sheetView>
  </sheetViews>
  <sheetFormatPr defaultRowHeight="12.75" x14ac:dyDescent="0.2"/>
  <cols>
    <col min="1" max="1" width="11.28515625" customWidth="1"/>
  </cols>
  <sheetData>
    <row r="1" spans="1:10" ht="14.25" x14ac:dyDescent="0.2">
      <c r="A1" s="1" t="s">
        <v>33</v>
      </c>
    </row>
    <row r="2" spans="1:10" ht="14.25" x14ac:dyDescent="0.2">
      <c r="A2" s="4" t="s">
        <v>22</v>
      </c>
      <c r="B2" s="4"/>
      <c r="C2" s="4" t="s">
        <v>23</v>
      </c>
      <c r="D2" s="4"/>
      <c r="E2" s="4" t="s">
        <v>24</v>
      </c>
      <c r="F2" s="4"/>
      <c r="G2" s="4" t="s">
        <v>10</v>
      </c>
      <c r="H2" s="4"/>
      <c r="I2" s="4" t="s">
        <v>25</v>
      </c>
      <c r="J2" s="4"/>
    </row>
    <row r="3" spans="1:10" ht="14.25" x14ac:dyDescent="0.2">
      <c r="A3" s="1" t="s">
        <v>12</v>
      </c>
      <c r="B3" s="1" t="s">
        <v>13</v>
      </c>
      <c r="C3" s="1" t="s">
        <v>12</v>
      </c>
      <c r="D3" s="1" t="s">
        <v>13</v>
      </c>
      <c r="E3" s="1" t="s">
        <v>12</v>
      </c>
      <c r="F3" s="1" t="s">
        <v>13</v>
      </c>
      <c r="G3" s="1" t="s">
        <v>12</v>
      </c>
      <c r="H3" s="1" t="s">
        <v>13</v>
      </c>
      <c r="I3" s="1" t="s">
        <v>12</v>
      </c>
      <c r="J3" s="1" t="s">
        <v>13</v>
      </c>
    </row>
    <row r="4" spans="1:10" ht="14.25" x14ac:dyDescent="0.2">
      <c r="A4" s="2">
        <f>33720*35.3</f>
        <v>1190316</v>
      </c>
      <c r="B4" s="1">
        <v>1000000</v>
      </c>
      <c r="C4" s="2">
        <f>79*35.3</f>
        <v>2788.7</v>
      </c>
      <c r="D4" s="1">
        <v>265000</v>
      </c>
      <c r="E4" s="2">
        <f>35*35.3</f>
        <v>1235.5</v>
      </c>
      <c r="F4" s="1">
        <v>106000</v>
      </c>
      <c r="G4" s="2">
        <f>25*35.3</f>
        <v>882.49999999999989</v>
      </c>
      <c r="H4" s="1">
        <v>35300</v>
      </c>
      <c r="I4" s="2">
        <v>11</v>
      </c>
      <c r="J4" s="1">
        <v>293</v>
      </c>
    </row>
  </sheetData>
  <mergeCells count="5">
    <mergeCell ref="A2:B2"/>
    <mergeCell ref="C2:D2"/>
    <mergeCell ref="E2:F2"/>
    <mergeCell ref="G2:H2"/>
    <mergeCell ref="I2:J2"/>
  </mergeCells>
  <phoneticPr fontId="4" type="noConversion"/>
  <pageMargins left="0.7" right="0.7" top="0.75" bottom="0.75" header="0.3" footer="0.3"/>
  <pageSetup paperSize="9" pageOrder="overThenDown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0"/>
  <dimension ref="A1:J4"/>
  <sheetViews>
    <sheetView workbookViewId="0">
      <selection activeCell="I4" sqref="I4"/>
    </sheetView>
  </sheetViews>
  <sheetFormatPr defaultRowHeight="12.75" x14ac:dyDescent="0.2"/>
  <cols>
    <col min="1" max="1" width="10.7109375" customWidth="1"/>
  </cols>
  <sheetData>
    <row r="1" spans="1:10" ht="14.25" x14ac:dyDescent="0.2">
      <c r="A1" s="1" t="s">
        <v>34</v>
      </c>
    </row>
    <row r="2" spans="1:10" ht="14.25" x14ac:dyDescent="0.2">
      <c r="A2" s="4" t="s">
        <v>22</v>
      </c>
      <c r="B2" s="4"/>
      <c r="C2" s="4" t="s">
        <v>23</v>
      </c>
      <c r="D2" s="4"/>
      <c r="E2" s="4" t="s">
        <v>24</v>
      </c>
      <c r="F2" s="4"/>
      <c r="G2" s="4" t="s">
        <v>10</v>
      </c>
      <c r="H2" s="4"/>
      <c r="I2" s="4" t="s">
        <v>25</v>
      </c>
      <c r="J2" s="4"/>
    </row>
    <row r="3" spans="1:10" ht="14.25" x14ac:dyDescent="0.2">
      <c r="A3" s="1" t="s">
        <v>12</v>
      </c>
      <c r="B3" s="1" t="s">
        <v>13</v>
      </c>
      <c r="C3" s="1" t="s">
        <v>12</v>
      </c>
      <c r="D3" s="1" t="s">
        <v>13</v>
      </c>
      <c r="E3" s="1" t="s">
        <v>12</v>
      </c>
      <c r="F3" s="1" t="s">
        <v>13</v>
      </c>
      <c r="G3" s="1" t="s">
        <v>12</v>
      </c>
      <c r="H3" s="1" t="s">
        <v>13</v>
      </c>
      <c r="I3" s="1" t="s">
        <v>12</v>
      </c>
      <c r="J3" s="1" t="s">
        <v>13</v>
      </c>
    </row>
    <row r="4" spans="1:10" ht="14.25" x14ac:dyDescent="0.2">
      <c r="A4" s="2">
        <f>38833*35.3</f>
        <v>1370804.9</v>
      </c>
      <c r="B4" s="1">
        <v>1000000</v>
      </c>
      <c r="C4" s="2">
        <f>32*35.3</f>
        <v>1129.5999999999999</v>
      </c>
      <c r="D4" s="1">
        <v>265000</v>
      </c>
      <c r="E4" s="2">
        <f>20*35.3</f>
        <v>706</v>
      </c>
      <c r="F4" s="1">
        <v>106000</v>
      </c>
      <c r="G4" s="2">
        <f>14*35.3</f>
        <v>494.19999999999993</v>
      </c>
      <c r="H4" s="1">
        <v>35300</v>
      </c>
      <c r="I4" s="1">
        <v>7</v>
      </c>
      <c r="J4" s="1">
        <v>293</v>
      </c>
    </row>
  </sheetData>
  <mergeCells count="5">
    <mergeCell ref="A2:B2"/>
    <mergeCell ref="C2:D2"/>
    <mergeCell ref="E2:F2"/>
    <mergeCell ref="G2:H2"/>
    <mergeCell ref="I2:J2"/>
  </mergeCells>
  <phoneticPr fontId="4" type="noConversion"/>
  <pageMargins left="0.7" right="0.7" top="0.75" bottom="0.75" header="0.3" footer="0.3"/>
  <pageSetup paperSize="9" pageOrder="overThenDown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1"/>
  <dimension ref="A1:J4"/>
  <sheetViews>
    <sheetView workbookViewId="0">
      <selection activeCell="I4" sqref="I4"/>
    </sheetView>
  </sheetViews>
  <sheetFormatPr defaultRowHeight="12.75" x14ac:dyDescent="0.2"/>
  <cols>
    <col min="1" max="1" width="11" customWidth="1"/>
  </cols>
  <sheetData>
    <row r="1" spans="1:10" ht="14.25" x14ac:dyDescent="0.2">
      <c r="A1" s="1" t="s">
        <v>35</v>
      </c>
    </row>
    <row r="2" spans="1:10" ht="14.25" x14ac:dyDescent="0.2">
      <c r="A2" s="4" t="s">
        <v>22</v>
      </c>
      <c r="B2" s="4"/>
      <c r="C2" s="4" t="s">
        <v>23</v>
      </c>
      <c r="D2" s="4"/>
      <c r="E2" s="4" t="s">
        <v>24</v>
      </c>
      <c r="F2" s="4"/>
      <c r="G2" s="4" t="s">
        <v>10</v>
      </c>
      <c r="H2" s="4"/>
      <c r="I2" s="4" t="s">
        <v>25</v>
      </c>
      <c r="J2" s="4"/>
    </row>
    <row r="3" spans="1:10" ht="14.25" x14ac:dyDescent="0.2">
      <c r="A3" s="1" t="s">
        <v>12</v>
      </c>
      <c r="B3" s="1" t="s">
        <v>13</v>
      </c>
      <c r="C3" s="1" t="s">
        <v>12</v>
      </c>
      <c r="D3" s="1" t="s">
        <v>13</v>
      </c>
      <c r="E3" s="1" t="s">
        <v>12</v>
      </c>
      <c r="F3" s="1" t="s">
        <v>13</v>
      </c>
      <c r="G3" s="1" t="s">
        <v>12</v>
      </c>
      <c r="H3" s="1" t="s">
        <v>13</v>
      </c>
      <c r="I3" s="1" t="s">
        <v>12</v>
      </c>
      <c r="J3" s="1" t="s">
        <v>13</v>
      </c>
    </row>
    <row r="4" spans="1:10" ht="14.25" x14ac:dyDescent="0.2">
      <c r="A4" s="2">
        <f>36294*35.3</f>
        <v>1281178.2</v>
      </c>
      <c r="B4" s="1">
        <v>1000000</v>
      </c>
      <c r="C4" s="2">
        <f>149*35.3</f>
        <v>5259.7</v>
      </c>
      <c r="D4" s="1">
        <v>265000</v>
      </c>
      <c r="E4" s="2">
        <f>75*35.3</f>
        <v>2647.5</v>
      </c>
      <c r="F4" s="1">
        <v>106000</v>
      </c>
      <c r="G4" s="2">
        <f>32*35.3</f>
        <v>1129.5999999999999</v>
      </c>
      <c r="H4" s="1">
        <v>35300</v>
      </c>
      <c r="I4" s="1">
        <v>3</v>
      </c>
      <c r="J4" s="1">
        <v>293</v>
      </c>
    </row>
  </sheetData>
  <mergeCells count="5">
    <mergeCell ref="A2:B2"/>
    <mergeCell ref="C2:D2"/>
    <mergeCell ref="E2:F2"/>
    <mergeCell ref="G2:H2"/>
    <mergeCell ref="I2:J2"/>
  </mergeCells>
  <phoneticPr fontId="4" type="noConversion"/>
  <pageMargins left="0.7" right="0.7" top="0.75" bottom="0.75" header="0.3" footer="0.3"/>
  <pageSetup paperSize="9" pageOrder="overThenDown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2"/>
  <dimension ref="A1:J4"/>
  <sheetViews>
    <sheetView workbookViewId="0">
      <selection activeCell="I4" sqref="I4"/>
    </sheetView>
  </sheetViews>
  <sheetFormatPr defaultRowHeight="12.75" x14ac:dyDescent="0.2"/>
  <cols>
    <col min="1" max="1" width="11" customWidth="1"/>
  </cols>
  <sheetData>
    <row r="1" spans="1:10" ht="14.25" x14ac:dyDescent="0.2">
      <c r="A1" s="1" t="s">
        <v>36</v>
      </c>
    </row>
    <row r="2" spans="1:10" ht="14.25" x14ac:dyDescent="0.2">
      <c r="A2" s="4" t="s">
        <v>22</v>
      </c>
      <c r="B2" s="4"/>
      <c r="C2" s="4" t="s">
        <v>23</v>
      </c>
      <c r="D2" s="4"/>
      <c r="E2" s="4" t="s">
        <v>24</v>
      </c>
      <c r="F2" s="4"/>
      <c r="G2" s="4" t="s">
        <v>10</v>
      </c>
      <c r="H2" s="4"/>
      <c r="I2" s="4" t="s">
        <v>25</v>
      </c>
      <c r="J2" s="4"/>
    </row>
    <row r="3" spans="1:10" ht="14.25" x14ac:dyDescent="0.2">
      <c r="A3" s="1" t="s">
        <v>12</v>
      </c>
      <c r="B3" s="1" t="s">
        <v>13</v>
      </c>
      <c r="C3" s="1" t="s">
        <v>12</v>
      </c>
      <c r="D3" s="1" t="s">
        <v>13</v>
      </c>
      <c r="E3" s="1" t="s">
        <v>12</v>
      </c>
      <c r="F3" s="1" t="s">
        <v>13</v>
      </c>
      <c r="G3" s="1" t="s">
        <v>12</v>
      </c>
      <c r="H3" s="1" t="s">
        <v>13</v>
      </c>
      <c r="I3" s="1" t="s">
        <v>12</v>
      </c>
      <c r="J3" s="1" t="s">
        <v>13</v>
      </c>
    </row>
    <row r="4" spans="1:10" ht="14.25" x14ac:dyDescent="0.2">
      <c r="A4" s="2">
        <f>33413*35.3</f>
        <v>1179478.8999999999</v>
      </c>
      <c r="B4" s="1">
        <v>1000000</v>
      </c>
      <c r="C4" s="2">
        <f>157*35.3</f>
        <v>5542.0999999999995</v>
      </c>
      <c r="D4" s="1">
        <v>265000</v>
      </c>
      <c r="E4" s="2">
        <f>85*35.3</f>
        <v>3000.4999999999995</v>
      </c>
      <c r="F4" s="1">
        <v>106000</v>
      </c>
      <c r="G4" s="2">
        <f>47*35.3</f>
        <v>1659.1</v>
      </c>
      <c r="H4" s="1">
        <v>35300</v>
      </c>
      <c r="I4" s="1">
        <v>14</v>
      </c>
      <c r="J4" s="1">
        <v>293</v>
      </c>
    </row>
  </sheetData>
  <mergeCells count="5">
    <mergeCell ref="A2:B2"/>
    <mergeCell ref="C2:D2"/>
    <mergeCell ref="E2:F2"/>
    <mergeCell ref="G2:H2"/>
    <mergeCell ref="I2:J2"/>
  </mergeCells>
  <phoneticPr fontId="4" type="noConversion"/>
  <pageMargins left="0.7" right="0.7" top="0.75" bottom="0.75" header="0.3" footer="0.3"/>
  <pageSetup paperSize="9" pageOrder="overThenDown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13"/>
  <dimension ref="A1:J4"/>
  <sheetViews>
    <sheetView workbookViewId="0">
      <selection activeCell="I4" sqref="I4"/>
    </sheetView>
  </sheetViews>
  <sheetFormatPr defaultRowHeight="12.75" x14ac:dyDescent="0.2"/>
  <cols>
    <col min="1" max="1" width="10.140625" customWidth="1"/>
  </cols>
  <sheetData>
    <row r="1" spans="1:10" ht="14.25" x14ac:dyDescent="0.2">
      <c r="A1" s="1" t="s">
        <v>37</v>
      </c>
    </row>
    <row r="2" spans="1:10" ht="14.25" x14ac:dyDescent="0.2">
      <c r="A2" s="4" t="s">
        <v>22</v>
      </c>
      <c r="B2" s="4"/>
      <c r="C2" s="4" t="s">
        <v>23</v>
      </c>
      <c r="D2" s="4"/>
      <c r="E2" s="4" t="s">
        <v>24</v>
      </c>
      <c r="F2" s="4"/>
      <c r="G2" s="4" t="s">
        <v>10</v>
      </c>
      <c r="H2" s="4"/>
      <c r="I2" s="4" t="s">
        <v>25</v>
      </c>
      <c r="J2" s="4"/>
    </row>
    <row r="3" spans="1:10" ht="14.25" x14ac:dyDescent="0.2">
      <c r="A3" s="1" t="s">
        <v>12</v>
      </c>
      <c r="B3" s="1" t="s">
        <v>13</v>
      </c>
      <c r="C3" s="1" t="s">
        <v>12</v>
      </c>
      <c r="D3" s="1" t="s">
        <v>13</v>
      </c>
      <c r="E3" s="1" t="s">
        <v>12</v>
      </c>
      <c r="F3" s="1" t="s">
        <v>13</v>
      </c>
      <c r="G3" s="1" t="s">
        <v>12</v>
      </c>
      <c r="H3" s="1" t="s">
        <v>13</v>
      </c>
      <c r="I3" s="1" t="s">
        <v>12</v>
      </c>
      <c r="J3" s="1" t="s">
        <v>13</v>
      </c>
    </row>
    <row r="4" spans="1:10" ht="14.25" x14ac:dyDescent="0.2">
      <c r="A4" s="2">
        <f>41780*35.3</f>
        <v>1474833.9999999998</v>
      </c>
      <c r="B4" s="1">
        <v>1000000</v>
      </c>
      <c r="C4" s="2">
        <f>89*35.3</f>
        <v>3141.7</v>
      </c>
      <c r="D4" s="1">
        <v>265000</v>
      </c>
      <c r="E4" s="2">
        <f>38*35.3</f>
        <v>1341.3999999999999</v>
      </c>
      <c r="F4" s="1">
        <v>106000</v>
      </c>
      <c r="G4" s="2">
        <f>19*35.3</f>
        <v>670.69999999999993</v>
      </c>
      <c r="H4" s="1">
        <v>35300</v>
      </c>
      <c r="I4" s="1">
        <v>10</v>
      </c>
      <c r="J4" s="1">
        <v>293</v>
      </c>
    </row>
  </sheetData>
  <mergeCells count="5">
    <mergeCell ref="A2:B2"/>
    <mergeCell ref="C2:D2"/>
    <mergeCell ref="E2:F2"/>
    <mergeCell ref="G2:H2"/>
    <mergeCell ref="I2:J2"/>
  </mergeCells>
  <phoneticPr fontId="4" type="noConversion"/>
  <pageMargins left="0.7" right="0.7" top="0.75" bottom="0.75" header="0.3" footer="0.3"/>
  <pageSetup paperSize="9" pageOrder="overThenDown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14"/>
  <dimension ref="A1:J4"/>
  <sheetViews>
    <sheetView workbookViewId="0">
      <selection activeCell="I4" sqref="I4"/>
    </sheetView>
  </sheetViews>
  <sheetFormatPr defaultRowHeight="12.75" x14ac:dyDescent="0.2"/>
  <cols>
    <col min="1" max="1" width="12.7109375" customWidth="1"/>
    <col min="7" max="7" width="9.7109375" bestFit="1" customWidth="1"/>
  </cols>
  <sheetData>
    <row r="1" spans="1:10" ht="14.25" x14ac:dyDescent="0.2">
      <c r="A1" s="1" t="s">
        <v>38</v>
      </c>
    </row>
    <row r="2" spans="1:10" ht="14.25" x14ac:dyDescent="0.2">
      <c r="A2" s="4" t="s">
        <v>22</v>
      </c>
      <c r="B2" s="4"/>
      <c r="C2" s="4" t="s">
        <v>23</v>
      </c>
      <c r="D2" s="4"/>
      <c r="E2" s="4" t="s">
        <v>24</v>
      </c>
      <c r="F2" s="4"/>
      <c r="G2" s="4" t="s">
        <v>10</v>
      </c>
      <c r="H2" s="4"/>
      <c r="I2" s="4" t="s">
        <v>25</v>
      </c>
      <c r="J2" s="4"/>
    </row>
    <row r="3" spans="1:10" ht="14.25" x14ac:dyDescent="0.2">
      <c r="A3" s="1" t="s">
        <v>12</v>
      </c>
      <c r="B3" s="1" t="s">
        <v>13</v>
      </c>
      <c r="C3" s="1" t="s">
        <v>12</v>
      </c>
      <c r="D3" s="1" t="s">
        <v>13</v>
      </c>
      <c r="E3" s="1" t="s">
        <v>12</v>
      </c>
      <c r="F3" s="1" t="s">
        <v>13</v>
      </c>
      <c r="G3" s="1" t="s">
        <v>12</v>
      </c>
      <c r="H3" s="1" t="s">
        <v>13</v>
      </c>
      <c r="I3" s="1" t="s">
        <v>12</v>
      </c>
      <c r="J3" s="1" t="s">
        <v>13</v>
      </c>
    </row>
    <row r="4" spans="1:10" ht="14.25" x14ac:dyDescent="0.2">
      <c r="A4" s="2">
        <f>39585*35.3</f>
        <v>1397350.5</v>
      </c>
      <c r="B4" s="1">
        <v>1000000</v>
      </c>
      <c r="C4" s="2">
        <f>312*35.3</f>
        <v>11013.599999999999</v>
      </c>
      <c r="D4" s="1">
        <v>265000</v>
      </c>
      <c r="E4" s="2">
        <f>83*35.3</f>
        <v>2929.8999999999996</v>
      </c>
      <c r="F4" s="1">
        <v>106000</v>
      </c>
      <c r="G4" s="2">
        <f>29*35.3</f>
        <v>1023.6999999999999</v>
      </c>
      <c r="H4" s="1">
        <v>35300</v>
      </c>
      <c r="I4" s="1">
        <v>4</v>
      </c>
      <c r="J4" s="1">
        <v>293</v>
      </c>
    </row>
  </sheetData>
  <mergeCells count="5">
    <mergeCell ref="A2:B2"/>
    <mergeCell ref="C2:D2"/>
    <mergeCell ref="E2:F2"/>
    <mergeCell ref="G2:H2"/>
    <mergeCell ref="I2:J2"/>
  </mergeCells>
  <phoneticPr fontId="4" type="noConversion"/>
  <pageMargins left="0.7" right="0.7" top="0.75" bottom="0.75" header="0.3" footer="0.3"/>
  <pageSetup paperSize="9" pageOrder="overThenDown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15"/>
  <dimension ref="A1:J4"/>
  <sheetViews>
    <sheetView workbookViewId="0">
      <selection activeCell="M6" sqref="M6"/>
    </sheetView>
  </sheetViews>
  <sheetFormatPr defaultRowHeight="12.75" x14ac:dyDescent="0.2"/>
  <cols>
    <col min="1" max="1" width="10.28515625" customWidth="1"/>
  </cols>
  <sheetData>
    <row r="1" spans="1:10" ht="14.25" x14ac:dyDescent="0.2">
      <c r="A1" s="1" t="s">
        <v>39</v>
      </c>
    </row>
    <row r="2" spans="1:10" ht="14.25" x14ac:dyDescent="0.2">
      <c r="A2" s="4" t="s">
        <v>22</v>
      </c>
      <c r="B2" s="4"/>
      <c r="C2" s="4" t="s">
        <v>23</v>
      </c>
      <c r="D2" s="4"/>
      <c r="E2" s="4" t="s">
        <v>24</v>
      </c>
      <c r="F2" s="4"/>
      <c r="G2" s="4" t="s">
        <v>10</v>
      </c>
      <c r="H2" s="4"/>
      <c r="I2" s="4" t="s">
        <v>25</v>
      </c>
      <c r="J2" s="4"/>
    </row>
    <row r="3" spans="1:10" ht="14.25" x14ac:dyDescent="0.2">
      <c r="A3" s="1" t="s">
        <v>12</v>
      </c>
      <c r="B3" s="1" t="s">
        <v>13</v>
      </c>
      <c r="C3" s="1" t="s">
        <v>12</v>
      </c>
      <c r="D3" s="1" t="s">
        <v>13</v>
      </c>
      <c r="E3" s="1" t="s">
        <v>12</v>
      </c>
      <c r="F3" s="1" t="s">
        <v>13</v>
      </c>
      <c r="G3" s="1" t="s">
        <v>12</v>
      </c>
      <c r="H3" s="1" t="s">
        <v>13</v>
      </c>
      <c r="I3" s="1" t="s">
        <v>12</v>
      </c>
      <c r="J3" s="1" t="s">
        <v>13</v>
      </c>
    </row>
    <row r="4" spans="1:10" ht="14.25" x14ac:dyDescent="0.2">
      <c r="A4" s="2">
        <f>43524*35.3</f>
        <v>1536397.2</v>
      </c>
      <c r="B4" s="1">
        <v>1000000</v>
      </c>
      <c r="C4" s="2">
        <f>87*35.3</f>
        <v>3071.1</v>
      </c>
      <c r="D4" s="1">
        <v>265000</v>
      </c>
      <c r="E4" s="2">
        <f>48*35.3</f>
        <v>1694.3999999999999</v>
      </c>
      <c r="F4" s="1">
        <v>106000</v>
      </c>
      <c r="G4" s="2">
        <f>11*35.3</f>
        <v>388.29999999999995</v>
      </c>
      <c r="H4" s="1">
        <v>35300</v>
      </c>
      <c r="I4" s="1">
        <v>1</v>
      </c>
      <c r="J4" s="1">
        <v>293</v>
      </c>
    </row>
  </sheetData>
  <mergeCells count="5">
    <mergeCell ref="A2:B2"/>
    <mergeCell ref="C2:D2"/>
    <mergeCell ref="E2:F2"/>
    <mergeCell ref="G2:H2"/>
    <mergeCell ref="I2:J2"/>
  </mergeCells>
  <phoneticPr fontId="4" type="noConversion"/>
  <pageMargins left="0.7" right="0.7" top="0.75" bottom="0.75" header="0.3" footer="0.3"/>
  <pageSetup paperSize="9" pageOrder="overThenDown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总表</vt:lpstr>
      <vt:lpstr>S1掩模制版</vt:lpstr>
      <vt:lpstr>N1电子束</vt:lpstr>
      <vt:lpstr>S2光刻显影</vt:lpstr>
      <vt:lpstr>N2光刻区</vt:lpstr>
      <vt:lpstr>S3基片清洗</vt:lpstr>
      <vt:lpstr>N3热工艺区</vt:lpstr>
      <vt:lpstr>S4原子层沉积</vt:lpstr>
      <vt:lpstr>N4物理沉积</vt:lpstr>
      <vt:lpstr>S5表征1</vt:lpstr>
      <vt:lpstr>S6表征2 </vt:lpstr>
      <vt:lpstr>N5干法刻蚀</vt:lpstr>
      <vt:lpstr>S7划片减薄</vt:lpstr>
      <vt:lpstr>N6湿法刻蚀</vt:lpstr>
      <vt:lpstr>S8样品存放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NRFC</dc:creator>
  <cp:keywords/>
  <dc:description/>
  <cp:lastModifiedBy>vic</cp:lastModifiedBy>
  <cp:revision>0</cp:revision>
  <dcterms:created xsi:type="dcterms:W3CDTF">2006-09-16T00:00:00Z</dcterms:created>
  <dcterms:modified xsi:type="dcterms:W3CDTF">2023-04-06T03:40:03Z</dcterms:modified>
</cp:coreProperties>
</file>